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2.xml" ContentType="application/vnd.openxmlformats-officedocument.spreadsheetml.comments+xml"/>
  <Override PartName="/xl/drawings/drawing8.xml" ContentType="application/vnd.openxmlformats-officedocument.drawing+xml"/>
  <Override PartName="/xl/comments3.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omments4.xml" ContentType="application/vnd.openxmlformats-officedocument.spreadsheetml.comments+xml"/>
  <Override PartName="/xl/drawings/drawing14.xml" ContentType="application/vnd.openxmlformats-officedocument.drawing+xml"/>
  <Override PartName="/xl/drawings/drawing15.xml" ContentType="application/vnd.openxmlformats-officedocument.drawing+xml"/>
  <Override PartName="/xl/comments5.xml" ContentType="application/vnd.openxmlformats-officedocument.spreadsheetml.comments+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omments6.xml" ContentType="application/vnd.openxmlformats-officedocument.spreadsheetml.comments+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showInkAnnotation="0" codeName="ThisWorkbook" defaultThemeVersion="124226"/>
  <mc:AlternateContent xmlns:mc="http://schemas.openxmlformats.org/markup-compatibility/2006">
    <mc:Choice Requires="x15">
      <x15ac:absPath xmlns:x15ac="http://schemas.microsoft.com/office/spreadsheetml/2010/11/ac" url="C:\Users\Lupita Perez\Documents\CONTRALORIA Y ETCAS\INFORMES TRIMESTRALES ETCAS 2020\TELEMAX ETCAS  CUARTO TRIMESTRE 2020\"/>
    </mc:Choice>
  </mc:AlternateContent>
  <xr:revisionPtr revIDLastSave="0" documentId="13_ncr:1_{4EAE807F-AD0C-4F89-BDC0-709E72F3666A}" xr6:coauthVersionLast="45" xr6:coauthVersionMax="45" xr10:uidLastSave="{00000000-0000-0000-0000-000000000000}"/>
  <bookViews>
    <workbookView xWindow="-120" yWindow="-120" windowWidth="29040" windowHeight="15840" tabRatio="898" firstSheet="23" activeTab="25" xr2:uid="{00000000-000D-0000-FFFF-FFFF00000000}"/>
  </bookViews>
  <sheets>
    <sheet name="Lista  FORMATOS  " sheetId="68" r:id="rId1"/>
    <sheet name="ETCA-I-01" sheetId="2" r:id="rId2"/>
    <sheet name="ETCA-I-02" sheetId="51" r:id="rId3"/>
    <sheet name="ETCA-I-03" sheetId="1" r:id="rId4"/>
    <sheet name="ETCA-I-04" sheetId="80" r:id="rId5"/>
    <sheet name="ETCA-I-05" sheetId="74" r:id="rId6"/>
    <sheet name="ETCA-I-06" sheetId="23" r:id="rId7"/>
    <sheet name="ETCA-I-07" sheetId="6" r:id="rId8"/>
    <sheet name="ETCA-I-08" sheetId="75" r:id="rId9"/>
    <sheet name="ETCA-I-09" sheetId="52" r:id="rId10"/>
    <sheet name="ETCA-I-10" sheetId="53" r:id="rId11"/>
    <sheet name="ETCA-I-11" sheetId="26" r:id="rId12"/>
    <sheet name="ETCA-I-12 (NOTAS)" sheetId="13" r:id="rId13"/>
    <sheet name="ETCA-II-01" sheetId="67" r:id="rId14"/>
    <sheet name="ETCA-II-02" sheetId="55" r:id="rId15"/>
    <sheet name="ETCA-II-03" sheetId="21" r:id="rId16"/>
    <sheet name="ETCA II-04" sheetId="70" r:id="rId17"/>
    <sheet name="ETCA-II-05" sheetId="71" r:id="rId18"/>
    <sheet name="ETCA-II-06" sheetId="37" r:id="rId19"/>
    <sheet name="ETCA-II-07" sheetId="38" r:id="rId20"/>
    <sheet name="ETCA-II-08" sheetId="61" r:id="rId21"/>
    <sheet name="ETCA-II-09" sheetId="44" r:id="rId22"/>
    <sheet name="ETCA-II-10" sheetId="45" r:id="rId23"/>
    <sheet name="ETCA-II-11" sheetId="72" r:id="rId24"/>
    <sheet name="ETCA-II-12" sheetId="62" r:id="rId25"/>
    <sheet name="ETCA-II-13" sheetId="50" r:id="rId26"/>
    <sheet name="ETCA-II-14" sheetId="65" r:id="rId27"/>
    <sheet name="ETCA-II-15" sheetId="24" r:id="rId28"/>
    <sheet name="ETCA-II-16" sheetId="16" r:id="rId29"/>
    <sheet name="ETCA-II-17" sheetId="19" r:id="rId30"/>
    <sheet name="ETCA-III-01" sheetId="42" r:id="rId31"/>
    <sheet name="ETCA-III-03" sheetId="32" r:id="rId32"/>
    <sheet name="ETCA-III-04" sheetId="87" r:id="rId33"/>
    <sheet name="ETCA-III-05" sheetId="88" r:id="rId34"/>
    <sheet name="ETCA-IV-01" sheetId="20" r:id="rId35"/>
    <sheet name="ETCA-IV-02" sheetId="54" r:id="rId36"/>
    <sheet name="ETCA-IV-03" sheetId="27" r:id="rId37"/>
    <sheet name="ETCA-IV-06" sheetId="89" r:id="rId38"/>
    <sheet name="ANEXO A" sheetId="86" r:id="rId39"/>
    <sheet name="ANEXO B" sheetId="85" r:id="rId40"/>
    <sheet name="ANEXO C" sheetId="84" r:id="rId41"/>
  </sheets>
  <externalReferences>
    <externalReference r:id="rId42"/>
    <externalReference r:id="rId43"/>
  </externalReferences>
  <definedNames>
    <definedName name="_xlnm._FilterDatabase" localSheetId="1" hidden="1">'ETCA-I-01'!#REF!</definedName>
    <definedName name="_ftn1" localSheetId="3">'ETCA-I-03'!#REF!</definedName>
    <definedName name="_ftnref1" localSheetId="3">'ETCA-I-03'!#REF!</definedName>
    <definedName name="_Toc478717399" localSheetId="0">'Lista  FORMATOS  '!#REF!</definedName>
    <definedName name="_xlnm.Print_Area" localSheetId="38">'ANEXO A'!$A$1:$F$44</definedName>
    <definedName name="_xlnm.Print_Area" localSheetId="39">'ANEXO B'!$A$1:$E$80</definedName>
    <definedName name="_xlnm.Print_Area" localSheetId="1">'ETCA-I-01'!$A$1:$G$57</definedName>
    <definedName name="_xlnm.Print_Area" localSheetId="2">'ETCA-I-02'!$A$1:$G$76</definedName>
    <definedName name="_xlnm.Print_Area" localSheetId="3">'ETCA-I-03'!$A$1:$D$69</definedName>
    <definedName name="_xlnm.Print_Area" localSheetId="4">'ETCA-I-04'!$A$1:$F$46</definedName>
    <definedName name="_xlnm.Print_Area" localSheetId="6">'ETCA-I-06'!$A$1:$D$70</definedName>
    <definedName name="_xlnm.Print_Area" localSheetId="7">'ETCA-I-07'!$A$1:$G$33</definedName>
    <definedName name="_xlnm.Print_Area" localSheetId="8">'ETCA-I-08'!$A$1:$F$47</definedName>
    <definedName name="_xlnm.Print_Area" localSheetId="9">'ETCA-I-09'!$A$1:$I$42</definedName>
    <definedName name="_xlnm.Print_Area" localSheetId="11">'ETCA-I-11'!$A$1:$I$50</definedName>
    <definedName name="_xlnm.Print_Area" localSheetId="12">'ETCA-I-12 (NOTAS)'!$A$1:$J$49</definedName>
    <definedName name="_xlnm.Print_Area" localSheetId="13">'ETCA-II-01'!$A$1:$H$48</definedName>
    <definedName name="_xlnm.Print_Area" localSheetId="14">'ETCA-II-02'!$A$1:$I$86</definedName>
    <definedName name="_xlnm.Print_Area" localSheetId="15">'ETCA-II-03'!$A$1:$D$34</definedName>
    <definedName name="_xlnm.Print_Area" localSheetId="17">'ETCA-II-05'!$A$1:$H$164</definedName>
    <definedName name="_xlnm.Print_Area" localSheetId="18">'ETCA-II-06'!$A$1:$G$25</definedName>
    <definedName name="_xlnm.Print_Area" localSheetId="19">'ETCA-II-07'!$A$1:$G$36</definedName>
    <definedName name="_xlnm.Print_Area" localSheetId="20">'ETCA-II-08'!$A$1:$G$40</definedName>
    <definedName name="_xlnm.Print_Area" localSheetId="21">'ETCA-II-09'!$A$1:$G$20</definedName>
    <definedName name="_xlnm.Print_Area" localSheetId="22">'ETCA-II-10'!$A$1:$G$26</definedName>
    <definedName name="_xlnm.Print_Area" localSheetId="23">'ETCA-II-11'!$A$1:$G$47</definedName>
    <definedName name="_xlnm.Print_Area" localSheetId="24">'ETCA-II-12'!$A$1:$H$88</definedName>
    <definedName name="_xlnm.Print_Area" localSheetId="25">'ETCA-II-13'!$A$1:$I$135</definedName>
    <definedName name="_xlnm.Print_Area" localSheetId="26">'ETCA-II-14'!$A$1:$G$38</definedName>
    <definedName name="_xlnm.Print_Area" localSheetId="27">'ETCA-II-15'!$A$1:$C$46</definedName>
    <definedName name="_xlnm.Print_Area" localSheetId="28">'ETCA-II-16'!$A$1:$E$36</definedName>
    <definedName name="_xlnm.Print_Area" localSheetId="29">'ETCA-II-17'!$A$1:$D$37</definedName>
    <definedName name="_xlnm.Print_Area" localSheetId="30">'ETCA-III-01'!$A$1:$G$44</definedName>
    <definedName name="_xlnm.Print_Area" localSheetId="31">'ETCA-III-03'!$A$1:$E$43</definedName>
    <definedName name="_xlnm.Print_Area" localSheetId="33">'ETCA-III-05'!#REF!</definedName>
    <definedName name="_xlnm.Print_Area" localSheetId="34">'ETCA-IV-01'!$A$1:$E$32</definedName>
    <definedName name="_xlnm.Print_Area" localSheetId="35">'ETCA-IV-02'!$A$1:$E$92</definedName>
    <definedName name="_xlnm.Print_Area" localSheetId="36">'ETCA-IV-03'!$A$1:$D$28</definedName>
    <definedName name="_xlnm.Print_Area" localSheetId="0">'Lista  FORMATOS  '!$A$1:$C$58</definedName>
    <definedName name="_xlnm.Database" localSheetId="39">#REF!</definedName>
    <definedName name="_xlnm.Database" localSheetId="11">#REF!</definedName>
    <definedName name="_xlnm.Database" localSheetId="13">#REF!</definedName>
    <definedName name="_xlnm.Database" localSheetId="15">#REF!</definedName>
    <definedName name="_xlnm.Database" localSheetId="18">#REF!</definedName>
    <definedName name="_xlnm.Database" localSheetId="19">#REF!</definedName>
    <definedName name="_xlnm.Database" localSheetId="25">#REF!</definedName>
    <definedName name="_xlnm.Database" localSheetId="27">#REF!</definedName>
    <definedName name="_xlnm.Database" localSheetId="29">#REF!</definedName>
    <definedName name="_xlnm.Database" localSheetId="31">#REF!</definedName>
    <definedName name="_xlnm.Database" localSheetId="33">#REF!</definedName>
    <definedName name="_xlnm.Database" localSheetId="34">#REF!</definedName>
    <definedName name="_xlnm.Database" localSheetId="36">#REF!</definedName>
    <definedName name="_xlnm.Database">#REF!</definedName>
    <definedName name="OLE_LINK1" localSheetId="38">'ANEXO A'!#REF!</definedName>
    <definedName name="ppto">[1]Hoja2!$B$3:$M$95</definedName>
    <definedName name="qw" localSheetId="39">#REF!</definedName>
    <definedName name="qw" localSheetId="25">#REF!</definedName>
    <definedName name="qw" localSheetId="33">#REF!</definedName>
    <definedName name="qw">#REF!</definedName>
    <definedName name="_xlnm.Print_Titles" localSheetId="38">'ANEXO A'!$1:$4</definedName>
    <definedName name="_xlnm.Print_Titles" localSheetId="40">'ANEXO C'!$1:$3</definedName>
    <definedName name="_xlnm.Print_Titles" localSheetId="2">'ETCA-I-02'!$5:$5</definedName>
    <definedName name="_xlnm.Print_Titles" localSheetId="3">'ETCA-I-03'!$2:$4</definedName>
    <definedName name="_xlnm.Print_Titles" localSheetId="13">'ETCA-II-01'!$1:$4</definedName>
    <definedName name="_xlnm.Print_Titles" localSheetId="14">'ETCA-II-02'!$5:$7</definedName>
    <definedName name="_xlnm.Print_Titles" localSheetId="17">'ETCA-II-05'!$1:$7</definedName>
    <definedName name="_xlnm.Print_Titles" localSheetId="24">'ETCA-II-12'!$1:$7</definedName>
    <definedName name="_xlnm.Print_Titles" localSheetId="25">'ETCA-II-13'!$1:$8</definedName>
    <definedName name="_xlnm.Print_Titles" localSheetId="32">'ETCA-III-04'!$1:$10</definedName>
    <definedName name="_xlnm.Print_Titles" localSheetId="33">'ETCA-III-05'!#REF!</definedName>
    <definedName name="_xlnm.Print_Titles" localSheetId="35">'ETCA-IV-02'!$1:$4</definedName>
    <definedName name="_xlnm.Print_Titles" localSheetId="37">'ETCA-IV-06'!$1:$6</definedName>
    <definedName name="_xlnm.Print_Titles" localSheetId="0">'Lista  FORMATOS  '!$1:$4</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27" i="88" l="1"/>
  <c r="N26" i="88"/>
  <c r="N25" i="88"/>
  <c r="N24" i="88"/>
  <c r="N23" i="88"/>
  <c r="N22" i="88"/>
  <c r="N20" i="88"/>
  <c r="N19" i="88"/>
  <c r="N18" i="88"/>
  <c r="N17" i="88"/>
  <c r="N16" i="88"/>
  <c r="N15" i="88"/>
  <c r="N14" i="88"/>
  <c r="N13" i="88"/>
  <c r="N12" i="88"/>
  <c r="N10" i="88"/>
  <c r="V309" i="84" l="1"/>
  <c r="U309" i="84"/>
  <c r="T309" i="84"/>
  <c r="S309" i="84"/>
  <c r="R309" i="84"/>
  <c r="Q309" i="84"/>
  <c r="P309" i="84"/>
  <c r="D69" i="86" l="1"/>
  <c r="C69" i="86"/>
  <c r="E68" i="86"/>
  <c r="E67" i="86"/>
  <c r="E66" i="86"/>
  <c r="E65" i="86"/>
  <c r="E64" i="86"/>
  <c r="E63" i="86"/>
  <c r="E62" i="86"/>
  <c r="E61" i="86"/>
  <c r="E60" i="86"/>
  <c r="E59" i="86"/>
  <c r="E58" i="86"/>
  <c r="E57" i="86"/>
  <c r="E56" i="86"/>
  <c r="E55" i="86"/>
  <c r="E54" i="86"/>
  <c r="E53" i="86"/>
  <c r="E52" i="86"/>
  <c r="E51" i="86"/>
  <c r="E50" i="86"/>
  <c r="E49" i="86"/>
  <c r="E48" i="86"/>
  <c r="E47" i="86"/>
  <c r="E46" i="86"/>
  <c r="E45" i="86"/>
  <c r="E44" i="86"/>
  <c r="E43" i="86"/>
  <c r="E42" i="86"/>
  <c r="E41" i="86"/>
  <c r="E40" i="86"/>
  <c r="E39" i="86"/>
  <c r="E38" i="86"/>
  <c r="E37" i="86"/>
  <c r="E36" i="86"/>
  <c r="E35" i="86"/>
  <c r="E34" i="86"/>
  <c r="E33" i="86"/>
  <c r="E32" i="86"/>
  <c r="E31" i="86"/>
  <c r="E30" i="86"/>
  <c r="E29" i="86"/>
  <c r="E28" i="86"/>
  <c r="E27" i="86"/>
  <c r="E26" i="86"/>
  <c r="E25" i="86"/>
  <c r="E24" i="86"/>
  <c r="E23" i="86"/>
  <c r="E22" i="86"/>
  <c r="E21" i="86"/>
  <c r="E20" i="86"/>
  <c r="E19" i="86"/>
  <c r="E18" i="86"/>
  <c r="E17" i="86"/>
  <c r="E16" i="86"/>
  <c r="E15" i="86"/>
  <c r="E14" i="86"/>
  <c r="E13" i="86"/>
  <c r="E12" i="86"/>
  <c r="E11" i="86"/>
  <c r="E10" i="86"/>
  <c r="E9" i="86"/>
  <c r="E8" i="86"/>
  <c r="E7" i="86"/>
  <c r="E6" i="86"/>
  <c r="E5" i="86"/>
  <c r="E69" i="86" s="1"/>
  <c r="C362" i="89" l="1"/>
  <c r="C360" i="89"/>
  <c r="C355" i="89"/>
  <c r="C354" i="89"/>
  <c r="G9" i="61" l="1"/>
  <c r="F9" i="61"/>
  <c r="E9" i="61"/>
  <c r="F31" i="38"/>
  <c r="G31" i="38"/>
  <c r="E31" i="38"/>
  <c r="G13" i="45"/>
  <c r="H20" i="62"/>
  <c r="H25" i="62"/>
  <c r="H9" i="62"/>
  <c r="G44" i="72"/>
  <c r="G19" i="72"/>
  <c r="G23" i="72"/>
  <c r="G22" i="45"/>
  <c r="G14" i="44"/>
  <c r="G14" i="37"/>
  <c r="E14" i="37"/>
  <c r="F14" i="37"/>
  <c r="E8" i="37"/>
  <c r="C14" i="37"/>
  <c r="G158" i="71"/>
  <c r="F158" i="71"/>
  <c r="E158" i="71"/>
  <c r="D158" i="71"/>
  <c r="G49" i="71"/>
  <c r="G53" i="71"/>
  <c r="F53" i="71"/>
  <c r="D53" i="71"/>
  <c r="C46" i="70"/>
  <c r="D54" i="71"/>
  <c r="D50" i="71"/>
  <c r="D51" i="71"/>
  <c r="C149" i="71"/>
  <c r="C80" i="70"/>
  <c r="F28" i="71"/>
  <c r="E28" i="71"/>
  <c r="D28" i="71"/>
  <c r="C28" i="71"/>
  <c r="F18" i="71"/>
  <c r="G10" i="71"/>
  <c r="F10" i="71"/>
  <c r="E10" i="71"/>
  <c r="F80" i="70"/>
  <c r="F26" i="70"/>
  <c r="D26" i="70"/>
  <c r="B16" i="70"/>
  <c r="D16" i="70" s="1"/>
  <c r="B25" i="70"/>
  <c r="C41" i="24"/>
  <c r="E80" i="70"/>
  <c r="F51" i="70"/>
  <c r="F47" i="70"/>
  <c r="F46" i="70"/>
  <c r="F30" i="70"/>
  <c r="E26" i="70"/>
  <c r="E33" i="70"/>
  <c r="E31" i="70"/>
  <c r="E30" i="70"/>
  <c r="E29" i="70"/>
  <c r="E28" i="70"/>
  <c r="C26" i="70"/>
  <c r="B26" i="70"/>
  <c r="E16" i="70"/>
  <c r="C16" i="70"/>
  <c r="F8" i="70"/>
  <c r="E8" i="70"/>
  <c r="D8" i="70"/>
  <c r="E51" i="70"/>
  <c r="C51" i="70"/>
  <c r="B51" i="70"/>
  <c r="D51" i="70" s="1"/>
  <c r="G69" i="50"/>
  <c r="C55" i="23"/>
  <c r="D55" i="23"/>
  <c r="D7" i="23"/>
  <c r="F38" i="2"/>
  <c r="C479" i="89"/>
  <c r="C512" i="89" l="1"/>
  <c r="C439" i="89"/>
  <c r="C434" i="89"/>
  <c r="C346" i="89"/>
  <c r="C325" i="89"/>
  <c r="C314" i="89"/>
  <c r="C302" i="89"/>
  <c r="C300" i="89"/>
  <c r="C266" i="89"/>
  <c r="C521" i="89" l="1"/>
  <c r="C410" i="89"/>
  <c r="C152" i="89"/>
  <c r="C151" i="89"/>
  <c r="C146" i="89"/>
  <c r="C145" i="89"/>
  <c r="C113" i="89"/>
  <c r="C111" i="89"/>
  <c r="C68" i="89"/>
  <c r="C79" i="89"/>
  <c r="C54" i="89"/>
  <c r="A3" i="89" l="1"/>
  <c r="C31" i="38" l="1"/>
  <c r="C8" i="37"/>
  <c r="G77" i="71"/>
  <c r="F77" i="71"/>
  <c r="G76" i="71"/>
  <c r="F76" i="71"/>
  <c r="D77" i="71"/>
  <c r="D76" i="71"/>
  <c r="C77" i="71"/>
  <c r="C76" i="71"/>
  <c r="F49" i="71"/>
  <c r="D49" i="71"/>
  <c r="C49" i="71"/>
  <c r="E47" i="70"/>
  <c r="E46" i="70" s="1"/>
  <c r="C47" i="70"/>
  <c r="B47" i="70"/>
  <c r="B27" i="70"/>
  <c r="F8" i="37"/>
  <c r="C144" i="89"/>
  <c r="C147" i="89"/>
  <c r="C289" i="89" l="1"/>
  <c r="E11" i="20" l="1"/>
  <c r="D11" i="20"/>
  <c r="C18" i="23"/>
  <c r="C7" i="1"/>
  <c r="A4" i="50" l="1"/>
  <c r="A1" i="50"/>
  <c r="C18" i="6" l="1"/>
  <c r="C7" i="23" l="1"/>
  <c r="D18" i="23"/>
  <c r="E9" i="6"/>
  <c r="D9" i="6"/>
  <c r="B56" i="51"/>
  <c r="C56" i="51"/>
  <c r="F16" i="61" l="1"/>
  <c r="E16" i="61"/>
  <c r="F15" i="61"/>
  <c r="E15" i="61"/>
  <c r="F14" i="61"/>
  <c r="E14" i="61"/>
  <c r="F13" i="61"/>
  <c r="E13" i="61"/>
  <c r="F12" i="61"/>
  <c r="E12" i="61"/>
  <c r="F11" i="61"/>
  <c r="E11" i="61"/>
  <c r="C16" i="61"/>
  <c r="B16" i="61"/>
  <c r="C15" i="61"/>
  <c r="B15" i="61"/>
  <c r="C14" i="61"/>
  <c r="B14" i="61"/>
  <c r="C13" i="61"/>
  <c r="B13" i="61"/>
  <c r="C12" i="61"/>
  <c r="B12" i="61"/>
  <c r="C11" i="61"/>
  <c r="B11" i="61"/>
  <c r="A16" i="61"/>
  <c r="A15" i="61"/>
  <c r="A14" i="61"/>
  <c r="A13" i="61"/>
  <c r="A12" i="61"/>
  <c r="A11" i="61"/>
  <c r="F10" i="61"/>
  <c r="E10" i="61"/>
  <c r="C10" i="61"/>
  <c r="C9" i="61" s="1"/>
  <c r="B10" i="61"/>
  <c r="A10" i="61"/>
  <c r="G26" i="71" l="1"/>
  <c r="F26" i="71"/>
  <c r="G22" i="71"/>
  <c r="F22" i="71"/>
  <c r="D26" i="71"/>
  <c r="D22" i="71"/>
  <c r="C26" i="71"/>
  <c r="C22" i="71"/>
  <c r="G16" i="71"/>
  <c r="F16" i="71"/>
  <c r="D16" i="71"/>
  <c r="C16" i="71"/>
  <c r="F35" i="70"/>
  <c r="G37" i="71" s="1"/>
  <c r="E35" i="70"/>
  <c r="F37" i="71" s="1"/>
  <c r="C35" i="70"/>
  <c r="D37" i="71" s="1"/>
  <c r="C34" i="70"/>
  <c r="D36" i="71" s="1"/>
  <c r="F74" i="70"/>
  <c r="E74" i="70"/>
  <c r="F73" i="70"/>
  <c r="E73" i="70"/>
  <c r="C74" i="70"/>
  <c r="D151" i="71" s="1"/>
  <c r="C73" i="70"/>
  <c r="D150" i="71" s="1"/>
  <c r="B74" i="70"/>
  <c r="B73" i="70"/>
  <c r="F34" i="70"/>
  <c r="G36" i="71" s="1"/>
  <c r="E34" i="70"/>
  <c r="F36" i="71" s="1"/>
  <c r="F33" i="70"/>
  <c r="G35" i="71" s="1"/>
  <c r="F35" i="71"/>
  <c r="F32" i="70"/>
  <c r="G34" i="71" s="1"/>
  <c r="E32" i="70"/>
  <c r="F34" i="71" s="1"/>
  <c r="F31" i="70"/>
  <c r="G33" i="71" s="1"/>
  <c r="F33" i="71"/>
  <c r="G32" i="71"/>
  <c r="F32" i="71"/>
  <c r="F29" i="70"/>
  <c r="G31" i="71" s="1"/>
  <c r="F31" i="71"/>
  <c r="F28" i="70"/>
  <c r="G30" i="71" s="1"/>
  <c r="F30" i="71"/>
  <c r="F27" i="70"/>
  <c r="E27" i="70"/>
  <c r="C33" i="70"/>
  <c r="D35" i="71" s="1"/>
  <c r="C32" i="70"/>
  <c r="D34" i="71" s="1"/>
  <c r="C31" i="70"/>
  <c r="D33" i="71" s="1"/>
  <c r="C30" i="70"/>
  <c r="D32" i="71" s="1"/>
  <c r="C29" i="70"/>
  <c r="D31" i="71" s="1"/>
  <c r="C28" i="70"/>
  <c r="D30" i="71" s="1"/>
  <c r="C27" i="70"/>
  <c r="D29" i="71" s="1"/>
  <c r="B35" i="70"/>
  <c r="C37" i="71" s="1"/>
  <c r="B34" i="70"/>
  <c r="C36" i="71" s="1"/>
  <c r="B33" i="70"/>
  <c r="C35" i="71" s="1"/>
  <c r="B32" i="70"/>
  <c r="C34" i="71" s="1"/>
  <c r="B31" i="70"/>
  <c r="C33" i="71" s="1"/>
  <c r="B30" i="70"/>
  <c r="C32" i="71" s="1"/>
  <c r="B29" i="70"/>
  <c r="C31" i="71" s="1"/>
  <c r="B28" i="70"/>
  <c r="C30" i="71" s="1"/>
  <c r="C29" i="71"/>
  <c r="F25" i="70"/>
  <c r="G27" i="71" s="1"/>
  <c r="E25" i="70"/>
  <c r="F27" i="71" s="1"/>
  <c r="F23" i="70"/>
  <c r="G25" i="71" s="1"/>
  <c r="E23" i="70"/>
  <c r="F25" i="71" s="1"/>
  <c r="F22" i="70"/>
  <c r="G24" i="71" s="1"/>
  <c r="E22" i="70"/>
  <c r="F24" i="71" s="1"/>
  <c r="F21" i="70"/>
  <c r="G23" i="71" s="1"/>
  <c r="E21" i="70"/>
  <c r="F23" i="71" s="1"/>
  <c r="F19" i="70"/>
  <c r="G21" i="71" s="1"/>
  <c r="E19" i="70"/>
  <c r="F21" i="71" s="1"/>
  <c r="F18" i="70"/>
  <c r="G20" i="71" s="1"/>
  <c r="E18" i="70"/>
  <c r="F20" i="71" s="1"/>
  <c r="F17" i="70"/>
  <c r="F16" i="70" s="1"/>
  <c r="E17" i="70"/>
  <c r="C25" i="70"/>
  <c r="D27" i="71" s="1"/>
  <c r="C23" i="70"/>
  <c r="D25" i="71" s="1"/>
  <c r="C22" i="70"/>
  <c r="D24" i="71" s="1"/>
  <c r="C21" i="70"/>
  <c r="D23" i="71" s="1"/>
  <c r="C19" i="70"/>
  <c r="D21" i="71" s="1"/>
  <c r="C18" i="70"/>
  <c r="D20" i="71" s="1"/>
  <c r="C17" i="70"/>
  <c r="D19" i="71" s="1"/>
  <c r="C27" i="71"/>
  <c r="B23" i="70"/>
  <c r="C25" i="71" s="1"/>
  <c r="B22" i="70"/>
  <c r="C24" i="71" s="1"/>
  <c r="B21" i="70"/>
  <c r="C23" i="71" s="1"/>
  <c r="B19" i="70"/>
  <c r="C21" i="71" s="1"/>
  <c r="B17" i="70"/>
  <c r="C19" i="71" s="1"/>
  <c r="B18" i="70"/>
  <c r="C20" i="71" s="1"/>
  <c r="F15" i="70"/>
  <c r="G17" i="71" s="1"/>
  <c r="E15" i="70"/>
  <c r="F17" i="71" s="1"/>
  <c r="F13" i="70"/>
  <c r="G15" i="71" s="1"/>
  <c r="E13" i="70"/>
  <c r="F15" i="71" s="1"/>
  <c r="F12" i="70"/>
  <c r="G14" i="71" s="1"/>
  <c r="E12" i="70"/>
  <c r="F14" i="71" s="1"/>
  <c r="F11" i="70"/>
  <c r="G13" i="71" s="1"/>
  <c r="E11" i="70"/>
  <c r="F13" i="71" s="1"/>
  <c r="F10" i="70"/>
  <c r="G12" i="71" s="1"/>
  <c r="E10" i="70"/>
  <c r="F12" i="71" s="1"/>
  <c r="F9" i="70"/>
  <c r="E9" i="70"/>
  <c r="C15" i="70"/>
  <c r="D17" i="71" s="1"/>
  <c r="C13" i="70"/>
  <c r="D15" i="71" s="1"/>
  <c r="C12" i="70"/>
  <c r="D14" i="71" s="1"/>
  <c r="C11" i="70"/>
  <c r="D13" i="71" s="1"/>
  <c r="C10" i="70"/>
  <c r="D12" i="71" s="1"/>
  <c r="C9" i="70"/>
  <c r="D11" i="71" s="1"/>
  <c r="B15" i="70"/>
  <c r="C17" i="71" s="1"/>
  <c r="B13" i="70"/>
  <c r="C15" i="71" s="1"/>
  <c r="B12" i="70"/>
  <c r="C14" i="71" s="1"/>
  <c r="B11" i="70"/>
  <c r="C13" i="71" s="1"/>
  <c r="B10" i="70"/>
  <c r="C12" i="71" s="1"/>
  <c r="B9" i="70"/>
  <c r="C11" i="71" s="1"/>
  <c r="F11" i="71" l="1"/>
  <c r="F29" i="71"/>
  <c r="G19" i="71"/>
  <c r="G18" i="71" s="1"/>
  <c r="F19" i="71"/>
  <c r="G11" i="71"/>
  <c r="G29" i="71"/>
  <c r="G28" i="71" s="1"/>
  <c r="D10" i="71"/>
  <c r="F9" i="65" l="1"/>
  <c r="E9" i="65" l="1"/>
  <c r="C9" i="65"/>
  <c r="F10" i="37"/>
  <c r="E10" i="37"/>
  <c r="C10" i="37"/>
  <c r="B10" i="37"/>
  <c r="F25" i="62" l="1"/>
  <c r="E20" i="42"/>
  <c r="E23" i="72"/>
  <c r="E9" i="44"/>
  <c r="E13" i="45"/>
  <c r="B9" i="65"/>
  <c r="B8" i="37"/>
  <c r="C9" i="54"/>
  <c r="H36" i="55"/>
  <c r="G36" i="55"/>
  <c r="E36" i="55"/>
  <c r="D36" i="55"/>
  <c r="H16" i="55"/>
  <c r="G16" i="55"/>
  <c r="E16" i="55"/>
  <c r="D16" i="55"/>
  <c r="H14" i="55"/>
  <c r="G14" i="55"/>
  <c r="E14" i="55"/>
  <c r="G39" i="67"/>
  <c r="F39" i="67"/>
  <c r="D39" i="67"/>
  <c r="C39" i="67"/>
  <c r="G38" i="67"/>
  <c r="F38" i="67"/>
  <c r="D38" i="67"/>
  <c r="C38" i="67"/>
  <c r="G30" i="67"/>
  <c r="F30" i="67"/>
  <c r="D30" i="67"/>
  <c r="B20" i="42" l="1"/>
  <c r="C25" i="62"/>
  <c r="B23" i="72"/>
  <c r="B13" i="45"/>
  <c r="B9" i="44"/>
  <c r="C20" i="42"/>
  <c r="D25" i="62"/>
  <c r="C23" i="72"/>
  <c r="C13" i="45"/>
  <c r="C9" i="44"/>
  <c r="G25" i="62"/>
  <c r="F13" i="45"/>
  <c r="F20" i="42"/>
  <c r="F23" i="72"/>
  <c r="F9" i="44"/>
  <c r="F12" i="6"/>
  <c r="C9" i="6"/>
  <c r="F9" i="6" s="1"/>
  <c r="B29" i="2" l="1"/>
  <c r="C29" i="2"/>
  <c r="C16" i="2"/>
  <c r="A1" i="51" l="1"/>
  <c r="A1" i="85" l="1"/>
  <c r="A1" i="27"/>
  <c r="A1" i="54"/>
  <c r="B1" i="20"/>
  <c r="A1" i="32"/>
  <c r="A1" i="42"/>
  <c r="B1" i="19"/>
  <c r="A1" i="16"/>
  <c r="A1" i="24"/>
  <c r="A1" i="65"/>
  <c r="A1" i="62"/>
  <c r="A1" i="72"/>
  <c r="A1" i="45"/>
  <c r="A1" i="44"/>
  <c r="A1" i="61"/>
  <c r="A1" i="38"/>
  <c r="A1" i="37" l="1"/>
  <c r="A1" i="71"/>
  <c r="A1" i="70"/>
  <c r="A1" i="21"/>
  <c r="A1" i="55"/>
  <c r="A1" i="67"/>
  <c r="A1" i="13"/>
  <c r="A1" i="26"/>
  <c r="A1" i="53" l="1"/>
  <c r="A1" i="52"/>
  <c r="A1" i="75"/>
  <c r="A3" i="75"/>
  <c r="A1" i="6"/>
  <c r="A1" i="23"/>
  <c r="A1" i="74"/>
  <c r="A1" i="1"/>
  <c r="A3" i="23" l="1"/>
  <c r="E12" i="21" l="1"/>
  <c r="E11" i="21"/>
  <c r="E9" i="21"/>
  <c r="D74" i="85"/>
  <c r="F74" i="85" s="1"/>
  <c r="D60" i="85"/>
  <c r="F60" i="85" s="1"/>
  <c r="D46" i="85"/>
  <c r="F46" i="85" s="1"/>
  <c r="D29" i="85"/>
  <c r="F29" i="85" s="1"/>
  <c r="D54" i="23" l="1"/>
  <c r="C54" i="23"/>
  <c r="D50" i="23"/>
  <c r="D49" i="23" s="1"/>
  <c r="C50" i="23"/>
  <c r="C49" i="23" s="1"/>
  <c r="G25" i="67" l="1"/>
  <c r="F25" i="67"/>
  <c r="D25" i="67"/>
  <c r="C25" i="67"/>
  <c r="G19" i="67"/>
  <c r="F19" i="67"/>
  <c r="C137" i="89" s="1"/>
  <c r="D19" i="67"/>
  <c r="C19" i="67"/>
  <c r="F9" i="42" l="1"/>
  <c r="E9" i="42"/>
  <c r="C9" i="42"/>
  <c r="B9" i="42"/>
  <c r="D9" i="42" l="1"/>
  <c r="G9" i="42" s="1"/>
  <c r="A1" i="80"/>
  <c r="A3" i="80" l="1"/>
  <c r="F38" i="80" l="1"/>
  <c r="F37" i="80"/>
  <c r="E36" i="80"/>
  <c r="F36" i="80" s="1"/>
  <c r="F34" i="80"/>
  <c r="F33" i="80"/>
  <c r="F32" i="80"/>
  <c r="F31" i="80"/>
  <c r="F30" i="80"/>
  <c r="D29" i="80"/>
  <c r="C29" i="80"/>
  <c r="F27" i="80"/>
  <c r="F26" i="80"/>
  <c r="F25" i="80"/>
  <c r="B24" i="80"/>
  <c r="F24" i="80" s="1"/>
  <c r="F20" i="80"/>
  <c r="F19" i="80"/>
  <c r="E18" i="80"/>
  <c r="F18" i="80" s="1"/>
  <c r="F16" i="80"/>
  <c r="F15" i="80"/>
  <c r="F14" i="80"/>
  <c r="F13" i="80"/>
  <c r="F12" i="80"/>
  <c r="D11" i="80"/>
  <c r="C11" i="80"/>
  <c r="C22" i="80" s="1"/>
  <c r="F9" i="80"/>
  <c r="F8" i="80"/>
  <c r="F7" i="80"/>
  <c r="B6" i="80"/>
  <c r="B22" i="80" s="1"/>
  <c r="C40" i="80" l="1"/>
  <c r="F29" i="80"/>
  <c r="E22" i="80"/>
  <c r="E40" i="80" s="1"/>
  <c r="F11" i="80"/>
  <c r="B40" i="80"/>
  <c r="D22" i="80"/>
  <c r="D40" i="80" s="1"/>
  <c r="F6" i="80"/>
  <c r="F40" i="80" l="1"/>
  <c r="F22" i="80"/>
  <c r="A4" i="62" l="1"/>
  <c r="H20" i="44"/>
  <c r="A4" i="61"/>
  <c r="J18" i="52"/>
  <c r="J17" i="52"/>
  <c r="A3" i="52"/>
  <c r="F28" i="75"/>
  <c r="E28" i="75"/>
  <c r="F23" i="75"/>
  <c r="E23" i="75"/>
  <c r="F14" i="75"/>
  <c r="E14" i="75"/>
  <c r="F9" i="75"/>
  <c r="E9" i="75"/>
  <c r="A3" i="74"/>
  <c r="C58" i="74"/>
  <c r="B58" i="74"/>
  <c r="C51" i="74"/>
  <c r="B51" i="74"/>
  <c r="C46" i="74"/>
  <c r="B46" i="74"/>
  <c r="C37" i="74"/>
  <c r="B37" i="74"/>
  <c r="C27" i="74"/>
  <c r="B27" i="74"/>
  <c r="C15" i="74"/>
  <c r="B15" i="74"/>
  <c r="C6" i="74"/>
  <c r="B6" i="74"/>
  <c r="B5" i="74" s="1"/>
  <c r="C45" i="74" l="1"/>
  <c r="E20" i="75"/>
  <c r="E34" i="75"/>
  <c r="B26" i="74"/>
  <c r="F20" i="75"/>
  <c r="F34" i="75"/>
  <c r="C26" i="74"/>
  <c r="B45" i="74"/>
  <c r="C5" i="74"/>
  <c r="A4" i="65"/>
  <c r="E38" i="75" l="1"/>
  <c r="F38" i="75"/>
  <c r="D43" i="72"/>
  <c r="G43" i="72" s="1"/>
  <c r="D42" i="72"/>
  <c r="G42" i="72" s="1"/>
  <c r="D41" i="72"/>
  <c r="G41" i="72" s="1"/>
  <c r="D40" i="72"/>
  <c r="G40" i="72" s="1"/>
  <c r="F39" i="72"/>
  <c r="E39" i="72"/>
  <c r="C39" i="72"/>
  <c r="B39" i="72"/>
  <c r="G38" i="72"/>
  <c r="D38" i="72"/>
  <c r="D37" i="72"/>
  <c r="G37" i="72" s="1"/>
  <c r="D36" i="72"/>
  <c r="G36" i="72" s="1"/>
  <c r="D35" i="72"/>
  <c r="G35" i="72" s="1"/>
  <c r="D34" i="72"/>
  <c r="G34" i="72" s="1"/>
  <c r="D33" i="72"/>
  <c r="G33" i="72" s="1"/>
  <c r="D32" i="72"/>
  <c r="G32" i="72" s="1"/>
  <c r="D31" i="72"/>
  <c r="G31" i="72" s="1"/>
  <c r="D30" i="72"/>
  <c r="G30" i="72" s="1"/>
  <c r="D29" i="72"/>
  <c r="G29" i="72" s="1"/>
  <c r="F28" i="72"/>
  <c r="E28" i="72"/>
  <c r="C28" i="72"/>
  <c r="B28" i="72"/>
  <c r="G27" i="72"/>
  <c r="D27" i="72"/>
  <c r="D26" i="72"/>
  <c r="G26" i="72" s="1"/>
  <c r="D25" i="72"/>
  <c r="G25" i="72" s="1"/>
  <c r="D24" i="72"/>
  <c r="G24" i="72" s="1"/>
  <c r="D23" i="72"/>
  <c r="D22" i="72"/>
  <c r="G22" i="72" s="1"/>
  <c r="D21" i="72"/>
  <c r="G21" i="72" s="1"/>
  <c r="D20" i="72"/>
  <c r="G20" i="72" s="1"/>
  <c r="F19" i="72"/>
  <c r="E19" i="72"/>
  <c r="C19" i="72"/>
  <c r="B19" i="72"/>
  <c r="G18" i="72"/>
  <c r="D18" i="72"/>
  <c r="D17" i="72"/>
  <c r="G17" i="72" s="1"/>
  <c r="D16" i="72"/>
  <c r="G16" i="72" s="1"/>
  <c r="D15" i="72"/>
  <c r="G15" i="72" s="1"/>
  <c r="D14" i="72"/>
  <c r="G14" i="72" s="1"/>
  <c r="D13" i="72"/>
  <c r="G13" i="72" s="1"/>
  <c r="D12" i="72"/>
  <c r="G12" i="72" s="1"/>
  <c r="D11" i="72"/>
  <c r="G11" i="72" s="1"/>
  <c r="D10" i="72"/>
  <c r="G10" i="72" s="1"/>
  <c r="F9" i="72"/>
  <c r="E9" i="72"/>
  <c r="C9" i="72"/>
  <c r="B9" i="72"/>
  <c r="A4" i="72"/>
  <c r="E157" i="71"/>
  <c r="E156" i="71"/>
  <c r="H156" i="71" s="1"/>
  <c r="E155" i="71"/>
  <c r="H155" i="71" s="1"/>
  <c r="E154" i="71"/>
  <c r="H154" i="71" s="1"/>
  <c r="E153" i="71"/>
  <c r="H153" i="71" s="1"/>
  <c r="E152" i="71"/>
  <c r="E151" i="71"/>
  <c r="H151" i="71" s="1"/>
  <c r="E150" i="71"/>
  <c r="H150" i="71" s="1"/>
  <c r="G149" i="71"/>
  <c r="F149" i="71"/>
  <c r="E148" i="71"/>
  <c r="H148" i="71" s="1"/>
  <c r="E147" i="71"/>
  <c r="H147" i="71" s="1"/>
  <c r="E146" i="71"/>
  <c r="G145" i="71"/>
  <c r="F145" i="71"/>
  <c r="D145" i="71"/>
  <c r="C145" i="71"/>
  <c r="E144" i="71"/>
  <c r="H144" i="71" s="1"/>
  <c r="E143" i="71"/>
  <c r="H143" i="71" s="1"/>
  <c r="E142" i="71"/>
  <c r="H142" i="71" s="1"/>
  <c r="E141" i="71"/>
  <c r="H141" i="71" s="1"/>
  <c r="E140" i="71"/>
  <c r="E139" i="71"/>
  <c r="H139" i="71" s="1"/>
  <c r="E138" i="71"/>
  <c r="H138" i="71" s="1"/>
  <c r="E137" i="71"/>
  <c r="H137" i="71" s="1"/>
  <c r="G136" i="71"/>
  <c r="F136" i="71"/>
  <c r="D136" i="71"/>
  <c r="C136" i="71"/>
  <c r="E135" i="71"/>
  <c r="H135" i="71" s="1"/>
  <c r="E134" i="71"/>
  <c r="H134" i="71" s="1"/>
  <c r="E133" i="71"/>
  <c r="H133" i="71" s="1"/>
  <c r="G132" i="71"/>
  <c r="F132" i="71"/>
  <c r="D132" i="71"/>
  <c r="C132" i="71"/>
  <c r="E131" i="71"/>
  <c r="H131" i="71" s="1"/>
  <c r="E130" i="71"/>
  <c r="H130" i="71" s="1"/>
  <c r="E129" i="71"/>
  <c r="H129" i="71" s="1"/>
  <c r="E128" i="71"/>
  <c r="H128" i="71" s="1"/>
  <c r="E127" i="71"/>
  <c r="H127" i="71" s="1"/>
  <c r="E126" i="71"/>
  <c r="H126" i="71" s="1"/>
  <c r="E125" i="71"/>
  <c r="H125" i="71" s="1"/>
  <c r="E124" i="71"/>
  <c r="H124" i="71" s="1"/>
  <c r="E123" i="71"/>
  <c r="H123" i="71" s="1"/>
  <c r="G122" i="71"/>
  <c r="F122" i="71"/>
  <c r="D122" i="71"/>
  <c r="C122" i="71"/>
  <c r="E121" i="71"/>
  <c r="H121" i="71" s="1"/>
  <c r="E120" i="71"/>
  <c r="H120" i="71" s="1"/>
  <c r="E119" i="71"/>
  <c r="H119" i="71" s="1"/>
  <c r="E118" i="71"/>
  <c r="H118" i="71" s="1"/>
  <c r="E117" i="71"/>
  <c r="H117" i="71" s="1"/>
  <c r="E116" i="71"/>
  <c r="H116" i="71" s="1"/>
  <c r="E115" i="71"/>
  <c r="H115" i="71" s="1"/>
  <c r="E114" i="71"/>
  <c r="H114" i="71" s="1"/>
  <c r="E113" i="71"/>
  <c r="H113" i="71" s="1"/>
  <c r="G112" i="71"/>
  <c r="F112" i="71"/>
  <c r="D112" i="71"/>
  <c r="C112" i="71"/>
  <c r="E111" i="71"/>
  <c r="H111" i="71" s="1"/>
  <c r="E110" i="71"/>
  <c r="H110" i="71" s="1"/>
  <c r="E109" i="71"/>
  <c r="H109" i="71" s="1"/>
  <c r="E108" i="71"/>
  <c r="H108" i="71" s="1"/>
  <c r="E107" i="71"/>
  <c r="H107" i="71" s="1"/>
  <c r="E106" i="71"/>
  <c r="H106" i="71" s="1"/>
  <c r="E105" i="71"/>
  <c r="H105" i="71" s="1"/>
  <c r="E104" i="71"/>
  <c r="H104" i="71" s="1"/>
  <c r="E103" i="71"/>
  <c r="H103" i="71" s="1"/>
  <c r="G102" i="71"/>
  <c r="F102" i="71"/>
  <c r="D102" i="71"/>
  <c r="C102" i="71"/>
  <c r="E101" i="71"/>
  <c r="H101" i="71" s="1"/>
  <c r="E100" i="71"/>
  <c r="H100" i="71" s="1"/>
  <c r="E99" i="71"/>
  <c r="H99" i="71" s="1"/>
  <c r="E98" i="71"/>
  <c r="H98" i="71" s="1"/>
  <c r="E97" i="71"/>
  <c r="H97" i="71" s="1"/>
  <c r="E96" i="71"/>
  <c r="H96" i="71" s="1"/>
  <c r="E95" i="71"/>
  <c r="H95" i="71" s="1"/>
  <c r="E94" i="71"/>
  <c r="H94" i="71" s="1"/>
  <c r="E93" i="71"/>
  <c r="H93" i="71" s="1"/>
  <c r="G92" i="71"/>
  <c r="F92" i="71"/>
  <c r="D92" i="71"/>
  <c r="C92" i="71"/>
  <c r="E91" i="71"/>
  <c r="H91" i="71" s="1"/>
  <c r="E90" i="71"/>
  <c r="H90" i="71" s="1"/>
  <c r="E89" i="71"/>
  <c r="H89" i="71" s="1"/>
  <c r="E88" i="71"/>
  <c r="E87" i="71"/>
  <c r="H87" i="71" s="1"/>
  <c r="E86" i="71"/>
  <c r="H86" i="71" s="1"/>
  <c r="E85" i="71"/>
  <c r="H85" i="71" s="1"/>
  <c r="G84" i="71"/>
  <c r="F84" i="71"/>
  <c r="D84" i="71"/>
  <c r="C84" i="71"/>
  <c r="E82" i="71"/>
  <c r="H82" i="71" s="1"/>
  <c r="E81" i="71"/>
  <c r="H81" i="71" s="1"/>
  <c r="E80" i="71"/>
  <c r="H80" i="71" s="1"/>
  <c r="E79" i="71"/>
  <c r="H79" i="71" s="1"/>
  <c r="E78" i="71"/>
  <c r="H78" i="71" s="1"/>
  <c r="E77" i="71"/>
  <c r="H77" i="71" s="1"/>
  <c r="E76" i="71"/>
  <c r="H76" i="71" s="1"/>
  <c r="G75" i="71"/>
  <c r="F75" i="71"/>
  <c r="D75" i="71"/>
  <c r="C75" i="71"/>
  <c r="E74" i="71"/>
  <c r="H74" i="71" s="1"/>
  <c r="E73" i="71"/>
  <c r="H73" i="71" s="1"/>
  <c r="E72" i="71"/>
  <c r="H72" i="71" s="1"/>
  <c r="G71" i="71"/>
  <c r="F71" i="71"/>
  <c r="D71" i="71"/>
  <c r="C71" i="71"/>
  <c r="E70" i="71"/>
  <c r="H70" i="71" s="1"/>
  <c r="E69" i="71"/>
  <c r="H69" i="71" s="1"/>
  <c r="E68" i="71"/>
  <c r="H68" i="71" s="1"/>
  <c r="E67" i="71"/>
  <c r="H67" i="71" s="1"/>
  <c r="E66" i="71"/>
  <c r="H66" i="71" s="1"/>
  <c r="E65" i="71"/>
  <c r="H65" i="71" s="1"/>
  <c r="E64" i="71"/>
  <c r="H64" i="71" s="1"/>
  <c r="E63" i="71"/>
  <c r="H63" i="71" s="1"/>
  <c r="G62" i="71"/>
  <c r="F62" i="71"/>
  <c r="D62" i="71"/>
  <c r="C62" i="71"/>
  <c r="E61" i="71"/>
  <c r="H61" i="71" s="1"/>
  <c r="E60" i="71"/>
  <c r="H60" i="71" s="1"/>
  <c r="E59" i="71"/>
  <c r="H59" i="71" s="1"/>
  <c r="G58" i="71"/>
  <c r="F58" i="71"/>
  <c r="D58" i="71"/>
  <c r="C58" i="71"/>
  <c r="E57" i="71"/>
  <c r="H57" i="71" s="1"/>
  <c r="E56" i="71"/>
  <c r="H56" i="71" s="1"/>
  <c r="E55" i="71"/>
  <c r="H55" i="71" s="1"/>
  <c r="E54" i="71"/>
  <c r="H54" i="71" s="1"/>
  <c r="E53" i="71"/>
  <c r="H53" i="71" s="1"/>
  <c r="E52" i="71"/>
  <c r="E51" i="71"/>
  <c r="H51" i="71" s="1"/>
  <c r="E50" i="71"/>
  <c r="H50" i="71" s="1"/>
  <c r="E49" i="71"/>
  <c r="H49" i="71" s="1"/>
  <c r="G48" i="71"/>
  <c r="F48" i="71"/>
  <c r="D48" i="71"/>
  <c r="C48" i="71"/>
  <c r="E47" i="71"/>
  <c r="H47" i="71" s="1"/>
  <c r="E46" i="71"/>
  <c r="H46" i="71" s="1"/>
  <c r="E45" i="71"/>
  <c r="H45" i="71" s="1"/>
  <c r="E44" i="71"/>
  <c r="H44" i="71" s="1"/>
  <c r="E43" i="71"/>
  <c r="H43" i="71" s="1"/>
  <c r="E42" i="71"/>
  <c r="E41" i="71"/>
  <c r="H41" i="71" s="1"/>
  <c r="E40" i="71"/>
  <c r="H40" i="71" s="1"/>
  <c r="E39" i="71"/>
  <c r="H39" i="71" s="1"/>
  <c r="G38" i="71"/>
  <c r="F38" i="71"/>
  <c r="D38" i="71"/>
  <c r="C38" i="71"/>
  <c r="E37" i="71"/>
  <c r="H37" i="71" s="1"/>
  <c r="E36" i="71"/>
  <c r="H36" i="71" s="1"/>
  <c r="E35" i="71"/>
  <c r="H35" i="71" s="1"/>
  <c r="E34" i="71"/>
  <c r="H34" i="71" s="1"/>
  <c r="E33" i="71"/>
  <c r="H33" i="71" s="1"/>
  <c r="E32" i="71"/>
  <c r="E31" i="71"/>
  <c r="H31" i="71" s="1"/>
  <c r="E30" i="71"/>
  <c r="H30" i="71" s="1"/>
  <c r="E29" i="71"/>
  <c r="H29" i="71" s="1"/>
  <c r="E27" i="71"/>
  <c r="H27" i="71" s="1"/>
  <c r="E26" i="71"/>
  <c r="H26" i="71" s="1"/>
  <c r="E25" i="71"/>
  <c r="H25" i="71" s="1"/>
  <c r="E24" i="71"/>
  <c r="H24" i="71" s="1"/>
  <c r="E23" i="71"/>
  <c r="H23" i="71" s="1"/>
  <c r="E22" i="71"/>
  <c r="E21" i="71"/>
  <c r="H21" i="71" s="1"/>
  <c r="E20" i="71"/>
  <c r="H20" i="71" s="1"/>
  <c r="E19" i="71"/>
  <c r="H19" i="71" s="1"/>
  <c r="D18" i="71"/>
  <c r="C18" i="71"/>
  <c r="E17" i="71"/>
  <c r="H17" i="71" s="1"/>
  <c r="E16" i="71"/>
  <c r="H16" i="71" s="1"/>
  <c r="E15" i="71"/>
  <c r="H15" i="71" s="1"/>
  <c r="E14" i="71"/>
  <c r="H14" i="71" s="1"/>
  <c r="E13" i="71"/>
  <c r="H13" i="71" s="1"/>
  <c r="E12" i="71"/>
  <c r="H12" i="71" s="1"/>
  <c r="E11" i="71"/>
  <c r="H11" i="71" s="1"/>
  <c r="C10" i="71"/>
  <c r="E44" i="72" l="1"/>
  <c r="D28" i="72"/>
  <c r="G28" i="72" s="1"/>
  <c r="D9" i="72"/>
  <c r="G9" i="72" s="1"/>
  <c r="C44" i="72"/>
  <c r="F9" i="71"/>
  <c r="F83" i="71"/>
  <c r="E18" i="71"/>
  <c r="E38" i="71"/>
  <c r="G83" i="71"/>
  <c r="D9" i="71"/>
  <c r="H71" i="71"/>
  <c r="E145" i="71"/>
  <c r="D19" i="72"/>
  <c r="D39" i="72"/>
  <c r="G39" i="72" s="1"/>
  <c r="E48" i="71"/>
  <c r="C9" i="71"/>
  <c r="G9" i="71"/>
  <c r="H58" i="71"/>
  <c r="H75" i="71"/>
  <c r="D83" i="71"/>
  <c r="H122" i="71"/>
  <c r="E71" i="71"/>
  <c r="E84" i="71"/>
  <c r="F44" i="72"/>
  <c r="H112" i="71"/>
  <c r="E58" i="71"/>
  <c r="C83" i="71"/>
  <c r="C158" i="71" s="1"/>
  <c r="E136" i="71"/>
  <c r="B44" i="72"/>
  <c r="H132" i="71"/>
  <c r="H62" i="71"/>
  <c r="H92" i="71"/>
  <c r="H10" i="71"/>
  <c r="H102" i="71"/>
  <c r="H88" i="71"/>
  <c r="H84" i="71" s="1"/>
  <c r="H140" i="71"/>
  <c r="H136" i="71" s="1"/>
  <c r="H146" i="71"/>
  <c r="H145" i="71" s="1"/>
  <c r="H152" i="71"/>
  <c r="E62" i="71"/>
  <c r="E92" i="71"/>
  <c r="E102" i="71"/>
  <c r="E112" i="71"/>
  <c r="E122" i="71"/>
  <c r="E132" i="71"/>
  <c r="E75" i="71"/>
  <c r="H22" i="71"/>
  <c r="H18" i="71" s="1"/>
  <c r="H32" i="71"/>
  <c r="H28" i="71" s="1"/>
  <c r="H42" i="71"/>
  <c r="H38" i="71" s="1"/>
  <c r="H52" i="71"/>
  <c r="H48" i="71" s="1"/>
  <c r="D79" i="70"/>
  <c r="G79" i="70" s="1"/>
  <c r="D78" i="70"/>
  <c r="G78" i="70" s="1"/>
  <c r="D77" i="70"/>
  <c r="G77" i="70" s="1"/>
  <c r="D76" i="70"/>
  <c r="G76" i="70" s="1"/>
  <c r="D75" i="70"/>
  <c r="G75" i="70" s="1"/>
  <c r="D74" i="70"/>
  <c r="G74" i="70" s="1"/>
  <c r="D73" i="70"/>
  <c r="G73" i="70" s="1"/>
  <c r="F72" i="70"/>
  <c r="E72" i="70"/>
  <c r="C72" i="70"/>
  <c r="B72" i="70"/>
  <c r="D71" i="70"/>
  <c r="G71" i="70" s="1"/>
  <c r="D70" i="70"/>
  <c r="G70" i="70" s="1"/>
  <c r="D69" i="70"/>
  <c r="G69" i="70" s="1"/>
  <c r="F68" i="70"/>
  <c r="E68" i="70"/>
  <c r="C68" i="70"/>
  <c r="B68" i="70"/>
  <c r="D67" i="70"/>
  <c r="G67" i="70" s="1"/>
  <c r="D66" i="70"/>
  <c r="G66" i="70" s="1"/>
  <c r="D65" i="70"/>
  <c r="G65" i="70" s="1"/>
  <c r="D64" i="70"/>
  <c r="G64" i="70" s="1"/>
  <c r="D63" i="70"/>
  <c r="G63" i="70" s="1"/>
  <c r="D62" i="70"/>
  <c r="G62" i="70" s="1"/>
  <c r="D61" i="70"/>
  <c r="G61" i="70" s="1"/>
  <c r="F60" i="70"/>
  <c r="E60" i="70"/>
  <c r="C60" i="70"/>
  <c r="B60" i="70"/>
  <c r="D59" i="70"/>
  <c r="G59" i="70" s="1"/>
  <c r="D58" i="70"/>
  <c r="G58" i="70" s="1"/>
  <c r="D57" i="70"/>
  <c r="G57" i="70" s="1"/>
  <c r="F56" i="70"/>
  <c r="E56" i="70"/>
  <c r="C56" i="70"/>
  <c r="B56" i="70"/>
  <c r="D55" i="70"/>
  <c r="G55" i="70" s="1"/>
  <c r="D54" i="70"/>
  <c r="G54" i="70" s="1"/>
  <c r="G53" i="70"/>
  <c r="G52" i="70"/>
  <c r="G51" i="70"/>
  <c r="D50" i="70"/>
  <c r="G50" i="70" s="1"/>
  <c r="D49" i="70"/>
  <c r="G49" i="70" s="1"/>
  <c r="D48" i="70"/>
  <c r="G48" i="70" s="1"/>
  <c r="D47" i="70"/>
  <c r="G47" i="70" s="1"/>
  <c r="B46" i="70"/>
  <c r="D45" i="70"/>
  <c r="G45" i="70" s="1"/>
  <c r="D44" i="70"/>
  <c r="G44" i="70" s="1"/>
  <c r="D43" i="70"/>
  <c r="G43" i="70" s="1"/>
  <c r="D42" i="70"/>
  <c r="G42" i="70" s="1"/>
  <c r="D41" i="70"/>
  <c r="G41" i="70" s="1"/>
  <c r="D40" i="70"/>
  <c r="G40" i="70" s="1"/>
  <c r="D39" i="70"/>
  <c r="G39" i="70" s="1"/>
  <c r="D38" i="70"/>
  <c r="G38" i="70" s="1"/>
  <c r="D37" i="70"/>
  <c r="G37" i="70" s="1"/>
  <c r="F36" i="70"/>
  <c r="E36" i="70"/>
  <c r="C36" i="70"/>
  <c r="B36" i="70"/>
  <c r="D35" i="70"/>
  <c r="G35" i="70" s="1"/>
  <c r="D34" i="70"/>
  <c r="G34" i="70" s="1"/>
  <c r="D33" i="70"/>
  <c r="G33" i="70" s="1"/>
  <c r="D32" i="70"/>
  <c r="G32" i="70" s="1"/>
  <c r="D31" i="70"/>
  <c r="G31" i="70" s="1"/>
  <c r="D30" i="70"/>
  <c r="G30" i="70" s="1"/>
  <c r="D29" i="70"/>
  <c r="G29" i="70" s="1"/>
  <c r="D28" i="70"/>
  <c r="G28" i="70" s="1"/>
  <c r="D27" i="70"/>
  <c r="G27" i="70" s="1"/>
  <c r="D25" i="70"/>
  <c r="G25" i="70" s="1"/>
  <c r="D24" i="70"/>
  <c r="G24" i="70" s="1"/>
  <c r="D23" i="70"/>
  <c r="G23" i="70" s="1"/>
  <c r="D22" i="70"/>
  <c r="G22" i="70" s="1"/>
  <c r="D21" i="70"/>
  <c r="G21" i="70" s="1"/>
  <c r="G20" i="70"/>
  <c r="D19" i="70"/>
  <c r="G19" i="70" s="1"/>
  <c r="D18" i="70"/>
  <c r="G18" i="70" s="1"/>
  <c r="D17" i="70"/>
  <c r="G17" i="70" s="1"/>
  <c r="D15" i="70"/>
  <c r="G15" i="70" s="1"/>
  <c r="D14" i="70"/>
  <c r="G14" i="70" s="1"/>
  <c r="D13" i="70"/>
  <c r="G13" i="70" s="1"/>
  <c r="D12" i="70"/>
  <c r="G12" i="70" s="1"/>
  <c r="D11" i="70"/>
  <c r="G11" i="70" s="1"/>
  <c r="D10" i="70"/>
  <c r="G10" i="70" s="1"/>
  <c r="D9" i="70"/>
  <c r="G9" i="70" s="1"/>
  <c r="C8" i="70"/>
  <c r="B8" i="70"/>
  <c r="A4" i="70"/>
  <c r="C5" i="24" l="1"/>
  <c r="D68" i="70"/>
  <c r="G68" i="70" s="1"/>
  <c r="D46" i="70"/>
  <c r="G46" i="70" s="1"/>
  <c r="D60" i="70"/>
  <c r="G60" i="70" s="1"/>
  <c r="G26" i="70"/>
  <c r="D72" i="70"/>
  <c r="G72" i="70" s="1"/>
  <c r="G16" i="70"/>
  <c r="D56" i="70"/>
  <c r="G56" i="70" s="1"/>
  <c r="D44" i="72"/>
  <c r="D36" i="70"/>
  <c r="G36" i="70" s="1"/>
  <c r="E83" i="71"/>
  <c r="H83" i="71"/>
  <c r="H158" i="71" s="1"/>
  <c r="E9" i="71"/>
  <c r="H9" i="71"/>
  <c r="G8" i="70"/>
  <c r="B80" i="70"/>
  <c r="H44" i="72" l="1"/>
  <c r="D80" i="70"/>
  <c r="G80" i="70" s="1"/>
  <c r="H46" i="72"/>
  <c r="H45" i="72"/>
  <c r="H47" i="72"/>
  <c r="I159" i="71"/>
  <c r="I154" i="71"/>
  <c r="I155" i="71"/>
  <c r="I158" i="71"/>
  <c r="D5" i="24" l="1"/>
  <c r="I156" i="71"/>
  <c r="I66" i="55"/>
  <c r="I67" i="55"/>
  <c r="I12" i="55"/>
  <c r="H28" i="67"/>
  <c r="F66" i="55"/>
  <c r="F67" i="55"/>
  <c r="F12" i="55"/>
  <c r="E28" i="67"/>
  <c r="A3" i="67"/>
  <c r="G35" i="67"/>
  <c r="G41" i="67"/>
  <c r="C35" i="67"/>
  <c r="C41" i="67"/>
  <c r="H26" i="67"/>
  <c r="H29" i="67"/>
  <c r="H30" i="67"/>
  <c r="H31" i="67"/>
  <c r="H32" i="67"/>
  <c r="H33" i="67"/>
  <c r="H36" i="67"/>
  <c r="H38" i="67"/>
  <c r="H39" i="67"/>
  <c r="H42" i="67"/>
  <c r="H41" i="67" s="1"/>
  <c r="F35" i="67"/>
  <c r="F41" i="67"/>
  <c r="E26" i="67"/>
  <c r="E29" i="67"/>
  <c r="E30" i="67"/>
  <c r="E31" i="67"/>
  <c r="E32" i="67"/>
  <c r="E33" i="67"/>
  <c r="E36" i="67"/>
  <c r="E38" i="67"/>
  <c r="E39" i="67"/>
  <c r="E42" i="67"/>
  <c r="E41" i="67" s="1"/>
  <c r="D35" i="67"/>
  <c r="D41" i="67"/>
  <c r="H18" i="67"/>
  <c r="E18" i="67"/>
  <c r="H17" i="67"/>
  <c r="E17" i="67"/>
  <c r="H16" i="67"/>
  <c r="E16" i="67"/>
  <c r="H15" i="67"/>
  <c r="E15" i="67"/>
  <c r="H14" i="67"/>
  <c r="E14" i="67"/>
  <c r="H13" i="67"/>
  <c r="E13" i="67"/>
  <c r="H12" i="67"/>
  <c r="E12" i="67"/>
  <c r="H11" i="67"/>
  <c r="E11" i="67"/>
  <c r="H10" i="67"/>
  <c r="E10" i="67"/>
  <c r="H9" i="67"/>
  <c r="E9" i="67"/>
  <c r="A3" i="54"/>
  <c r="C9" i="52"/>
  <c r="J9" i="52" s="1"/>
  <c r="C13" i="52"/>
  <c r="J13" i="52" s="1"/>
  <c r="D30" i="65"/>
  <c r="G30" i="65" s="1"/>
  <c r="D29" i="65"/>
  <c r="G29" i="65" s="1"/>
  <c r="D28" i="65"/>
  <c r="G28" i="65" s="1"/>
  <c r="F27" i="65"/>
  <c r="F20" i="65" s="1"/>
  <c r="E27" i="65"/>
  <c r="E20" i="65" s="1"/>
  <c r="C27" i="65"/>
  <c r="C20" i="65" s="1"/>
  <c r="B27" i="65"/>
  <c r="B20" i="65" s="1"/>
  <c r="B15" i="65"/>
  <c r="B8" i="65" s="1"/>
  <c r="D26" i="65"/>
  <c r="G26" i="65" s="1"/>
  <c r="D25" i="65"/>
  <c r="G25" i="65" s="1"/>
  <c r="D24" i="65"/>
  <c r="G24" i="65" s="1"/>
  <c r="D23" i="65"/>
  <c r="G23" i="65" s="1"/>
  <c r="D21" i="65"/>
  <c r="G21" i="65" s="1"/>
  <c r="D22" i="65"/>
  <c r="D9" i="65"/>
  <c r="G9" i="65" s="1"/>
  <c r="D10" i="65"/>
  <c r="G10" i="65" s="1"/>
  <c r="D11" i="65"/>
  <c r="G11" i="65" s="1"/>
  <c r="D12" i="65"/>
  <c r="G12" i="65" s="1"/>
  <c r="D13" i="65"/>
  <c r="G13" i="65" s="1"/>
  <c r="D14" i="65"/>
  <c r="G14" i="65" s="1"/>
  <c r="D16" i="65"/>
  <c r="G16" i="65" s="1"/>
  <c r="D17" i="65"/>
  <c r="G17" i="65" s="1"/>
  <c r="D18" i="65"/>
  <c r="G18" i="65" s="1"/>
  <c r="F15" i="65"/>
  <c r="F8" i="65" s="1"/>
  <c r="E15" i="65"/>
  <c r="E8" i="65" s="1"/>
  <c r="C15" i="65"/>
  <c r="C8" i="65" s="1"/>
  <c r="I38" i="55"/>
  <c r="I37" i="55" s="1"/>
  <c r="A3" i="53"/>
  <c r="A3" i="55" s="1"/>
  <c r="E18" i="54"/>
  <c r="D18" i="54"/>
  <c r="C18" i="54"/>
  <c r="H30" i="55"/>
  <c r="G30" i="55"/>
  <c r="E30" i="55"/>
  <c r="D30" i="55"/>
  <c r="C30" i="51"/>
  <c r="B30" i="51"/>
  <c r="C76" i="62"/>
  <c r="B8" i="51"/>
  <c r="D28" i="61"/>
  <c r="G28" i="61" s="1"/>
  <c r="D27" i="61"/>
  <c r="G27" i="61" s="1"/>
  <c r="D26" i="61"/>
  <c r="G26" i="61" s="1"/>
  <c r="D25" i="61"/>
  <c r="D24" i="61"/>
  <c r="G24" i="61" s="1"/>
  <c r="D23" i="61"/>
  <c r="G23" i="61" s="1"/>
  <c r="D22" i="61"/>
  <c r="G22" i="61" s="1"/>
  <c r="D21" i="61"/>
  <c r="G17" i="61"/>
  <c r="D16" i="61"/>
  <c r="G16" i="61" s="1"/>
  <c r="D15" i="61"/>
  <c r="G15" i="61" s="1"/>
  <c r="D14" i="61"/>
  <c r="G14" i="61" s="1"/>
  <c r="D13" i="61"/>
  <c r="G13" i="61" s="1"/>
  <c r="D12" i="61"/>
  <c r="G12" i="61" s="1"/>
  <c r="D11" i="61"/>
  <c r="G11" i="61" s="1"/>
  <c r="D10" i="61"/>
  <c r="I78" i="55"/>
  <c r="I77" i="55"/>
  <c r="I72" i="55"/>
  <c r="I71" i="55" s="1"/>
  <c r="I65" i="55"/>
  <c r="I64" i="55"/>
  <c r="I62" i="55"/>
  <c r="I61" i="55"/>
  <c r="I60" i="55"/>
  <c r="I59" i="55"/>
  <c r="I57" i="55"/>
  <c r="I56" i="55"/>
  <c r="I55" i="55"/>
  <c r="I54" i="55"/>
  <c r="I53" i="55"/>
  <c r="I52" i="55"/>
  <c r="I51" i="55"/>
  <c r="I50" i="55"/>
  <c r="I41" i="55"/>
  <c r="I40" i="55"/>
  <c r="C31" i="54"/>
  <c r="F31" i="54" s="1"/>
  <c r="F68" i="51"/>
  <c r="G24" i="52"/>
  <c r="G25" i="52"/>
  <c r="G26" i="52"/>
  <c r="G14" i="52"/>
  <c r="G15" i="52"/>
  <c r="G16" i="52"/>
  <c r="G22" i="52"/>
  <c r="G21" i="52"/>
  <c r="G20" i="52"/>
  <c r="G12" i="52"/>
  <c r="G11" i="52"/>
  <c r="G10" i="52"/>
  <c r="E80" i="62"/>
  <c r="H80" i="62" s="1"/>
  <c r="E79" i="62"/>
  <c r="H79" i="62" s="1"/>
  <c r="E78" i="62"/>
  <c r="H78" i="62" s="1"/>
  <c r="E77" i="62"/>
  <c r="H77" i="62" s="1"/>
  <c r="E74" i="62"/>
  <c r="H74" i="62" s="1"/>
  <c r="E66" i="62"/>
  <c r="H66" i="62" s="1"/>
  <c r="H67" i="62"/>
  <c r="E68" i="62"/>
  <c r="H68" i="62" s="1"/>
  <c r="E69" i="62"/>
  <c r="H69" i="62" s="1"/>
  <c r="E70" i="62"/>
  <c r="H70" i="62" s="1"/>
  <c r="E71" i="62"/>
  <c r="H71" i="62" s="1"/>
  <c r="E72" i="62"/>
  <c r="H72" i="62" s="1"/>
  <c r="E73" i="62"/>
  <c r="H73" i="62" s="1"/>
  <c r="E64" i="62"/>
  <c r="H64" i="62" s="1"/>
  <c r="E63" i="62"/>
  <c r="H63" i="62" s="1"/>
  <c r="E62" i="62"/>
  <c r="H62" i="62" s="1"/>
  <c r="E61" i="62"/>
  <c r="H61" i="62" s="1"/>
  <c r="E60" i="62"/>
  <c r="H60" i="62" s="1"/>
  <c r="E59" i="62"/>
  <c r="H59" i="62" s="1"/>
  <c r="E58" i="62"/>
  <c r="H58" i="62" s="1"/>
  <c r="E55" i="62"/>
  <c r="H55" i="62" s="1"/>
  <c r="E54" i="62"/>
  <c r="H54" i="62" s="1"/>
  <c r="E53" i="62"/>
  <c r="H53" i="62" s="1"/>
  <c r="E52" i="62"/>
  <c r="H52" i="62" s="1"/>
  <c r="E51" i="62"/>
  <c r="H51" i="62" s="1"/>
  <c r="E50" i="62"/>
  <c r="E49" i="62"/>
  <c r="H49" i="62" s="1"/>
  <c r="E48" i="62"/>
  <c r="H48" i="62" s="1"/>
  <c r="E44" i="62"/>
  <c r="H44" i="62" s="1"/>
  <c r="E43" i="62"/>
  <c r="H43" i="62" s="1"/>
  <c r="E42" i="62"/>
  <c r="E41" i="62"/>
  <c r="H41" i="62" s="1"/>
  <c r="E38" i="62"/>
  <c r="H38" i="62" s="1"/>
  <c r="E37" i="62"/>
  <c r="H37" i="62" s="1"/>
  <c r="E36" i="62"/>
  <c r="H36" i="62" s="1"/>
  <c r="E35" i="62"/>
  <c r="H35" i="62" s="1"/>
  <c r="E34" i="62"/>
  <c r="H34" i="62" s="1"/>
  <c r="E33" i="62"/>
  <c r="H33" i="62" s="1"/>
  <c r="E32" i="62"/>
  <c r="H32" i="62" s="1"/>
  <c r="E31" i="62"/>
  <c r="H31" i="62" s="1"/>
  <c r="E30" i="62"/>
  <c r="E27" i="62"/>
  <c r="H27" i="62" s="1"/>
  <c r="E26" i="62"/>
  <c r="H26" i="62" s="1"/>
  <c r="E25" i="62"/>
  <c r="E24" i="62"/>
  <c r="H24" i="62" s="1"/>
  <c r="E23" i="62"/>
  <c r="H23" i="62" s="1"/>
  <c r="E21" i="62"/>
  <c r="H21" i="62" s="1"/>
  <c r="E22" i="62"/>
  <c r="H22" i="62" s="1"/>
  <c r="E18" i="62"/>
  <c r="H18" i="62" s="1"/>
  <c r="E17" i="62"/>
  <c r="H17" i="62" s="1"/>
  <c r="E16" i="62"/>
  <c r="H16" i="62" s="1"/>
  <c r="E15" i="62"/>
  <c r="H15" i="62" s="1"/>
  <c r="E14" i="62"/>
  <c r="H14" i="62" s="1"/>
  <c r="E13" i="62"/>
  <c r="H13" i="62" s="1"/>
  <c r="E11" i="62"/>
  <c r="H11" i="62" s="1"/>
  <c r="E12" i="62"/>
  <c r="F11" i="55"/>
  <c r="D17" i="55"/>
  <c r="G41" i="51"/>
  <c r="F41" i="51"/>
  <c r="F19" i="52"/>
  <c r="F26" i="51"/>
  <c r="C24" i="51"/>
  <c r="C16" i="51"/>
  <c r="E44" i="54"/>
  <c r="F46" i="54" s="1"/>
  <c r="D44" i="54"/>
  <c r="F45" i="54" s="1"/>
  <c r="C44" i="54"/>
  <c r="F44" i="54" s="1"/>
  <c r="E41" i="54"/>
  <c r="F43" i="54" s="1"/>
  <c r="D41" i="54"/>
  <c r="F42" i="54" s="1"/>
  <c r="C41" i="54"/>
  <c r="F41" i="54" s="1"/>
  <c r="E31" i="54"/>
  <c r="D31" i="54"/>
  <c r="F32" i="54" s="1"/>
  <c r="E9" i="54"/>
  <c r="E8" i="20"/>
  <c r="E14" i="54"/>
  <c r="D14" i="54"/>
  <c r="D22" i="54" s="1"/>
  <c r="C14" i="54"/>
  <c r="C11" i="20"/>
  <c r="F11" i="20" s="1"/>
  <c r="D9" i="54"/>
  <c r="D8" i="20"/>
  <c r="C8" i="20"/>
  <c r="H42" i="62"/>
  <c r="C10" i="62"/>
  <c r="C20" i="62"/>
  <c r="C29" i="62"/>
  <c r="C40" i="62"/>
  <c r="C47" i="62"/>
  <c r="C57" i="62"/>
  <c r="C65" i="62"/>
  <c r="G10" i="62"/>
  <c r="G20" i="62"/>
  <c r="G29" i="62"/>
  <c r="G40" i="62"/>
  <c r="G47" i="62"/>
  <c r="G57" i="62"/>
  <c r="G65" i="62"/>
  <c r="G76" i="62"/>
  <c r="F10" i="62"/>
  <c r="F20" i="62"/>
  <c r="F29" i="62"/>
  <c r="F40" i="62"/>
  <c r="F47" i="62"/>
  <c r="F57" i="62"/>
  <c r="F65" i="62"/>
  <c r="F76" i="62"/>
  <c r="D10" i="62"/>
  <c r="D20" i="62"/>
  <c r="D29" i="62"/>
  <c r="D40" i="62"/>
  <c r="D47" i="62"/>
  <c r="D57" i="62"/>
  <c r="D65" i="62"/>
  <c r="D76" i="62"/>
  <c r="C20" i="61"/>
  <c r="C30" i="61" s="1"/>
  <c r="H32" i="38"/>
  <c r="B31" i="38"/>
  <c r="H31" i="38" s="1"/>
  <c r="F20" i="61"/>
  <c r="H35" i="38"/>
  <c r="D9" i="52"/>
  <c r="D13" i="52"/>
  <c r="E9" i="52"/>
  <c r="E13" i="52"/>
  <c r="F9" i="52"/>
  <c r="F13" i="52"/>
  <c r="F37" i="51"/>
  <c r="F30" i="51"/>
  <c r="F22" i="51"/>
  <c r="F18" i="51"/>
  <c r="F8" i="51"/>
  <c r="F54" i="51"/>
  <c r="F58" i="51"/>
  <c r="F62" i="51"/>
  <c r="F44" i="2"/>
  <c r="F34" i="2"/>
  <c r="F29" i="2"/>
  <c r="F16" i="2"/>
  <c r="B16" i="2"/>
  <c r="G37" i="51"/>
  <c r="G30" i="51"/>
  <c r="G26" i="51"/>
  <c r="G22" i="51"/>
  <c r="G18" i="51"/>
  <c r="G8" i="51"/>
  <c r="G54" i="51"/>
  <c r="G58" i="51"/>
  <c r="G62" i="51"/>
  <c r="G68" i="51"/>
  <c r="G44" i="2"/>
  <c r="G38" i="2"/>
  <c r="G34" i="2"/>
  <c r="G29" i="2"/>
  <c r="G16" i="2"/>
  <c r="B40" i="51"/>
  <c r="B37" i="51"/>
  <c r="B24" i="51"/>
  <c r="B16" i="51"/>
  <c r="D18" i="6"/>
  <c r="D7" i="6" s="1"/>
  <c r="E18" i="6"/>
  <c r="C40" i="51"/>
  <c r="C37" i="51"/>
  <c r="C8" i="51"/>
  <c r="G25" i="61"/>
  <c r="E20" i="61"/>
  <c r="B20" i="61"/>
  <c r="B9" i="61"/>
  <c r="I13" i="52"/>
  <c r="K17" i="53"/>
  <c r="K16" i="53"/>
  <c r="K15" i="53"/>
  <c r="K14" i="53"/>
  <c r="K11" i="53"/>
  <c r="K10" i="53"/>
  <c r="K9" i="53"/>
  <c r="K8" i="53"/>
  <c r="F10" i="55"/>
  <c r="H39" i="55"/>
  <c r="G39" i="55"/>
  <c r="E39" i="55"/>
  <c r="D39" i="55"/>
  <c r="E17" i="55"/>
  <c r="H17" i="55"/>
  <c r="G17" i="55"/>
  <c r="J13" i="53"/>
  <c r="I13" i="53"/>
  <c r="H13" i="53"/>
  <c r="G13" i="53"/>
  <c r="F13" i="53"/>
  <c r="F7" i="53"/>
  <c r="E13" i="53"/>
  <c r="D13" i="53"/>
  <c r="C13" i="53"/>
  <c r="B13" i="53"/>
  <c r="J7" i="53"/>
  <c r="I7" i="53"/>
  <c r="I19" i="53" s="1"/>
  <c r="H7" i="53"/>
  <c r="H19" i="53" s="1"/>
  <c r="G7" i="53"/>
  <c r="G19" i="53" s="1"/>
  <c r="E7" i="53"/>
  <c r="E19" i="53" s="1"/>
  <c r="D7" i="53"/>
  <c r="C7" i="53"/>
  <c r="B7" i="53"/>
  <c r="B19" i="53" s="1"/>
  <c r="E77" i="54"/>
  <c r="E75" i="54"/>
  <c r="E81" i="54"/>
  <c r="E83" i="54"/>
  <c r="C78" i="54"/>
  <c r="C79" i="54"/>
  <c r="C75" i="54"/>
  <c r="C81" i="54"/>
  <c r="D77" i="54"/>
  <c r="D83" i="54"/>
  <c r="D81" i="54"/>
  <c r="D75" i="54"/>
  <c r="E65" i="54"/>
  <c r="E63" i="54"/>
  <c r="E61" i="54"/>
  <c r="E60" i="54"/>
  <c r="E57" i="54"/>
  <c r="D65" i="54"/>
  <c r="D63" i="54"/>
  <c r="D61" i="54"/>
  <c r="D60" i="54"/>
  <c r="D57" i="54"/>
  <c r="C60" i="54"/>
  <c r="C61" i="54"/>
  <c r="C57" i="54"/>
  <c r="C63" i="54"/>
  <c r="I36" i="55"/>
  <c r="I35" i="55"/>
  <c r="I34" i="55"/>
  <c r="I33" i="55"/>
  <c r="I32" i="55"/>
  <c r="I31" i="55"/>
  <c r="I29" i="55"/>
  <c r="I28" i="55"/>
  <c r="I27" i="55"/>
  <c r="I26" i="55"/>
  <c r="I25" i="55"/>
  <c r="I24" i="55"/>
  <c r="I23" i="55"/>
  <c r="I22" i="55"/>
  <c r="I21" i="55"/>
  <c r="I20" i="55"/>
  <c r="I19" i="55"/>
  <c r="I16" i="55"/>
  <c r="I15" i="55"/>
  <c r="I14" i="55"/>
  <c r="I13" i="55"/>
  <c r="I11" i="55"/>
  <c r="I10" i="55"/>
  <c r="F64" i="55"/>
  <c r="F63" i="55" s="1"/>
  <c r="F50" i="55"/>
  <c r="F51" i="55"/>
  <c r="F52" i="55"/>
  <c r="F53" i="55"/>
  <c r="F54" i="55"/>
  <c r="F55" i="55"/>
  <c r="F56" i="55"/>
  <c r="F57" i="55"/>
  <c r="F59" i="55"/>
  <c r="F58" i="55" s="1"/>
  <c r="F41" i="55"/>
  <c r="F40" i="55"/>
  <c r="F38" i="55"/>
  <c r="F37" i="55" s="1"/>
  <c r="F32" i="55"/>
  <c r="F33" i="55"/>
  <c r="F34" i="55"/>
  <c r="F35" i="55"/>
  <c r="F36" i="55"/>
  <c r="F13" i="55"/>
  <c r="F14" i="55"/>
  <c r="F15" i="55"/>
  <c r="F16" i="55"/>
  <c r="F19" i="55"/>
  <c r="F20" i="55"/>
  <c r="F21" i="55"/>
  <c r="F22" i="55"/>
  <c r="F23" i="55"/>
  <c r="F24" i="55"/>
  <c r="F25" i="55"/>
  <c r="F26" i="55"/>
  <c r="F27" i="55"/>
  <c r="F28" i="55"/>
  <c r="F29" i="55"/>
  <c r="F71" i="55"/>
  <c r="D79" i="55"/>
  <c r="E79" i="55"/>
  <c r="F78" i="55"/>
  <c r="F77" i="55"/>
  <c r="H79" i="55"/>
  <c r="H71" i="55"/>
  <c r="H49" i="55"/>
  <c r="H58" i="55"/>
  <c r="H63" i="55"/>
  <c r="H37" i="55"/>
  <c r="G79" i="55"/>
  <c r="G71" i="55"/>
  <c r="G63" i="55"/>
  <c r="G58" i="55"/>
  <c r="G49" i="55"/>
  <c r="G37" i="55"/>
  <c r="E71" i="55"/>
  <c r="E63" i="55"/>
  <c r="E58" i="55"/>
  <c r="E49" i="55"/>
  <c r="E37" i="55"/>
  <c r="D71" i="55"/>
  <c r="D37" i="55"/>
  <c r="D49" i="55"/>
  <c r="D58" i="55"/>
  <c r="D63" i="55"/>
  <c r="C23" i="52"/>
  <c r="D23" i="52"/>
  <c r="E23" i="52"/>
  <c r="F23" i="52"/>
  <c r="C19" i="52"/>
  <c r="D19" i="52"/>
  <c r="E19" i="52"/>
  <c r="I23" i="52"/>
  <c r="H23" i="52"/>
  <c r="I19" i="52"/>
  <c r="H19" i="52"/>
  <c r="I9" i="52"/>
  <c r="H9" i="52"/>
  <c r="H13" i="52"/>
  <c r="D8" i="38"/>
  <c r="G8" i="38" s="1"/>
  <c r="D9" i="38"/>
  <c r="G9" i="38" s="1"/>
  <c r="D10" i="38"/>
  <c r="G10" i="38" s="1"/>
  <c r="D11" i="38"/>
  <c r="G11" i="38" s="1"/>
  <c r="D12" i="38"/>
  <c r="G12" i="38" s="1"/>
  <c r="D13" i="38"/>
  <c r="G13" i="38" s="1"/>
  <c r="D14" i="38"/>
  <c r="G14" i="38" s="1"/>
  <c r="D15" i="38"/>
  <c r="G15" i="38" s="1"/>
  <c r="D16" i="38"/>
  <c r="G16" i="38" s="1"/>
  <c r="D17" i="38"/>
  <c r="D25" i="38"/>
  <c r="D26" i="38"/>
  <c r="D27" i="38"/>
  <c r="D28" i="38"/>
  <c r="D29" i="38"/>
  <c r="D30" i="38"/>
  <c r="D18" i="38"/>
  <c r="D19" i="38"/>
  <c r="D20" i="38"/>
  <c r="D21" i="38"/>
  <c r="D22" i="38"/>
  <c r="D23" i="38"/>
  <c r="D24" i="38"/>
  <c r="A3" i="27"/>
  <c r="A3" i="20"/>
  <c r="A3" i="32"/>
  <c r="A3" i="42"/>
  <c r="B3" i="19"/>
  <c r="A3" i="16"/>
  <c r="A4" i="45"/>
  <c r="A4" i="44"/>
  <c r="A4" i="38"/>
  <c r="A4" i="37"/>
  <c r="A3" i="6"/>
  <c r="A3" i="24"/>
  <c r="A3" i="21"/>
  <c r="A3" i="13"/>
  <c r="A3" i="26"/>
  <c r="G18" i="38"/>
  <c r="G19" i="38"/>
  <c r="G20" i="38"/>
  <c r="G21" i="38"/>
  <c r="G22" i="38"/>
  <c r="G23" i="38"/>
  <c r="G24" i="38"/>
  <c r="G25" i="38"/>
  <c r="G26" i="38"/>
  <c r="G27" i="38"/>
  <c r="G28" i="38"/>
  <c r="G29" i="38"/>
  <c r="G30" i="38"/>
  <c r="G17" i="38"/>
  <c r="D38" i="42"/>
  <c r="G38" i="42" s="1"/>
  <c r="D37" i="42"/>
  <c r="G37" i="42" s="1"/>
  <c r="D36" i="42"/>
  <c r="G36" i="42" s="1"/>
  <c r="F22" i="45"/>
  <c r="H26" i="45" s="1"/>
  <c r="E22" i="45"/>
  <c r="H25" i="45" s="1"/>
  <c r="C22" i="45"/>
  <c r="H23" i="45" s="1"/>
  <c r="B22" i="45"/>
  <c r="H22" i="45" s="1"/>
  <c r="D58" i="1"/>
  <c r="C58" i="1"/>
  <c r="C51" i="1"/>
  <c r="C45" i="1"/>
  <c r="F19" i="20" s="1"/>
  <c r="C31" i="1"/>
  <c r="C27" i="1"/>
  <c r="C41" i="1"/>
  <c r="C8" i="24"/>
  <c r="C32" i="24"/>
  <c r="D51" i="1"/>
  <c r="D45" i="1"/>
  <c r="D31" i="1"/>
  <c r="D27" i="1"/>
  <c r="D41" i="1"/>
  <c r="D18" i="1"/>
  <c r="D15" i="1"/>
  <c r="D7" i="1"/>
  <c r="C18" i="1"/>
  <c r="C24" i="1" s="1"/>
  <c r="C15" i="1"/>
  <c r="D12" i="42"/>
  <c r="G12" i="42" s="1"/>
  <c r="D11" i="42"/>
  <c r="G11" i="42" s="1"/>
  <c r="D21" i="42"/>
  <c r="G21" i="42" s="1"/>
  <c r="D20" i="42"/>
  <c r="G20" i="42" s="1"/>
  <c r="D19" i="42"/>
  <c r="G19" i="42" s="1"/>
  <c r="D18" i="42"/>
  <c r="G18" i="42" s="1"/>
  <c r="D17" i="42"/>
  <c r="G17" i="42" s="1"/>
  <c r="D16" i="42"/>
  <c r="G16" i="42" s="1"/>
  <c r="D15" i="42"/>
  <c r="G15" i="42" s="1"/>
  <c r="D14" i="42"/>
  <c r="G14" i="42" s="1"/>
  <c r="D25" i="42"/>
  <c r="G25" i="42" s="1"/>
  <c r="D24" i="42"/>
  <c r="G24" i="42" s="1"/>
  <c r="D23" i="42"/>
  <c r="G23" i="42" s="1"/>
  <c r="D28" i="42"/>
  <c r="G28" i="42" s="1"/>
  <c r="D27" i="42"/>
  <c r="D35" i="42"/>
  <c r="D34" i="42" s="1"/>
  <c r="D32" i="42"/>
  <c r="G32" i="42" s="1"/>
  <c r="D31" i="42"/>
  <c r="G31" i="42" s="1"/>
  <c r="D30" i="42"/>
  <c r="G30" i="42" s="1"/>
  <c r="D33" i="42"/>
  <c r="G33" i="42" s="1"/>
  <c r="F34" i="42"/>
  <c r="E34" i="42"/>
  <c r="C34" i="42"/>
  <c r="B34" i="42"/>
  <c r="F29" i="42"/>
  <c r="E29" i="42"/>
  <c r="C29" i="42"/>
  <c r="B29" i="42"/>
  <c r="F26" i="42"/>
  <c r="E26" i="42"/>
  <c r="C26" i="42"/>
  <c r="B26" i="42"/>
  <c r="F22" i="42"/>
  <c r="E22" i="42"/>
  <c r="C22" i="42"/>
  <c r="B22" i="42"/>
  <c r="F13" i="42"/>
  <c r="E13" i="42"/>
  <c r="C13" i="42"/>
  <c r="B13" i="42"/>
  <c r="B39" i="42" s="1"/>
  <c r="H39" i="42" s="1"/>
  <c r="F39" i="42"/>
  <c r="H43" i="42" s="1"/>
  <c r="D34" i="24"/>
  <c r="E63" i="23"/>
  <c r="E26" i="20"/>
  <c r="D26" i="20"/>
  <c r="C26" i="20"/>
  <c r="D31" i="19"/>
  <c r="D19" i="19"/>
  <c r="C31" i="19"/>
  <c r="C19" i="19"/>
  <c r="E29" i="16"/>
  <c r="E28" i="16"/>
  <c r="E27" i="16"/>
  <c r="E26" i="16"/>
  <c r="E25" i="16"/>
  <c r="E24" i="16"/>
  <c r="E23" i="16"/>
  <c r="E22" i="16"/>
  <c r="E21" i="16"/>
  <c r="E20" i="16"/>
  <c r="E9" i="16"/>
  <c r="E10" i="16"/>
  <c r="E11" i="16"/>
  <c r="E12" i="16"/>
  <c r="E13" i="16"/>
  <c r="E14" i="16"/>
  <c r="E15" i="16"/>
  <c r="E16" i="16"/>
  <c r="E17" i="16"/>
  <c r="E8" i="16"/>
  <c r="D30" i="16"/>
  <c r="D18" i="16"/>
  <c r="C30" i="16"/>
  <c r="C18" i="16"/>
  <c r="G10" i="45"/>
  <c r="G12" i="45"/>
  <c r="G14" i="45"/>
  <c r="G16" i="45"/>
  <c r="G18" i="45"/>
  <c r="G20" i="45"/>
  <c r="D10" i="45"/>
  <c r="D11" i="45"/>
  <c r="G11" i="45" s="1"/>
  <c r="D12" i="45"/>
  <c r="D13" i="45"/>
  <c r="D14" i="45"/>
  <c r="D15" i="45"/>
  <c r="G15" i="45" s="1"/>
  <c r="D16" i="45"/>
  <c r="D17" i="45"/>
  <c r="G17" i="45" s="1"/>
  <c r="D18" i="45"/>
  <c r="D19" i="45"/>
  <c r="G19" i="45" s="1"/>
  <c r="D20" i="45"/>
  <c r="D21" i="45"/>
  <c r="G21" i="45" s="1"/>
  <c r="D9" i="45"/>
  <c r="F14" i="44"/>
  <c r="H18" i="44" s="1"/>
  <c r="E14" i="44"/>
  <c r="H17" i="44" s="1"/>
  <c r="C14" i="44"/>
  <c r="H15" i="44" s="1"/>
  <c r="B14" i="44"/>
  <c r="H14" i="44" s="1"/>
  <c r="D10" i="44"/>
  <c r="G10" i="44" s="1"/>
  <c r="D11" i="44"/>
  <c r="G11" i="44" s="1"/>
  <c r="D12" i="44"/>
  <c r="G12" i="44" s="1"/>
  <c r="D9" i="44"/>
  <c r="G9" i="44" s="1"/>
  <c r="H34" i="38"/>
  <c r="F26" i="6"/>
  <c r="G26" i="6" s="1"/>
  <c r="F27" i="6"/>
  <c r="G27" i="6" s="1"/>
  <c r="F25" i="6"/>
  <c r="G25" i="6" s="1"/>
  <c r="F24" i="6"/>
  <c r="G24" i="6" s="1"/>
  <c r="F23" i="6"/>
  <c r="G23" i="6" s="1"/>
  <c r="F22" i="6"/>
  <c r="G22" i="6" s="1"/>
  <c r="F21" i="6"/>
  <c r="G21" i="6" s="1"/>
  <c r="F20" i="6"/>
  <c r="G20" i="6" s="1"/>
  <c r="F19" i="6"/>
  <c r="G19" i="6" s="1"/>
  <c r="F11" i="6"/>
  <c r="G11" i="6" s="1"/>
  <c r="G12" i="6"/>
  <c r="F13" i="6"/>
  <c r="G13" i="6" s="1"/>
  <c r="F14" i="6"/>
  <c r="G14" i="6" s="1"/>
  <c r="F15" i="6"/>
  <c r="G15" i="6" s="1"/>
  <c r="F16" i="6"/>
  <c r="G16" i="6" s="1"/>
  <c r="F10" i="6"/>
  <c r="G10" i="6" s="1"/>
  <c r="G9" i="45"/>
  <c r="B14" i="37"/>
  <c r="H14" i="37" s="1"/>
  <c r="D12" i="37"/>
  <c r="G12" i="37" s="1"/>
  <c r="D11" i="37"/>
  <c r="G11" i="37" s="1"/>
  <c r="D10" i="37"/>
  <c r="G10" i="37" s="1"/>
  <c r="D9" i="37"/>
  <c r="G9" i="37" s="1"/>
  <c r="D8" i="37"/>
  <c r="G8" i="37" s="1"/>
  <c r="D8" i="21"/>
  <c r="D17" i="21"/>
  <c r="C7" i="6"/>
  <c r="D38" i="23"/>
  <c r="D42" i="23"/>
  <c r="C38" i="23"/>
  <c r="C42" i="23"/>
  <c r="H50" i="62"/>
  <c r="D24" i="1" l="1"/>
  <c r="F71" i="51"/>
  <c r="G10" i="61"/>
  <c r="D9" i="61"/>
  <c r="K7" i="53"/>
  <c r="H8" i="52"/>
  <c r="H18" i="52" s="1"/>
  <c r="I8" i="52"/>
  <c r="I18" i="52" s="1"/>
  <c r="G19" i="52"/>
  <c r="F79" i="55"/>
  <c r="C61" i="1"/>
  <c r="C63" i="1" s="1"/>
  <c r="D59" i="54"/>
  <c r="D67" i="54" s="1"/>
  <c r="D69" i="54" s="1"/>
  <c r="E8" i="52"/>
  <c r="E18" i="52" s="1"/>
  <c r="C45" i="51"/>
  <c r="C58" i="51" s="1"/>
  <c r="F8" i="52"/>
  <c r="F18" i="52" s="1"/>
  <c r="D8" i="52"/>
  <c r="D18" i="52" s="1"/>
  <c r="E22" i="54"/>
  <c r="E24" i="54" s="1"/>
  <c r="E26" i="54" s="1"/>
  <c r="E35" i="54" s="1"/>
  <c r="F49" i="55"/>
  <c r="F69" i="55" s="1"/>
  <c r="D46" i="62"/>
  <c r="E57" i="62"/>
  <c r="G35" i="42"/>
  <c r="G34" i="42" s="1"/>
  <c r="I79" i="55"/>
  <c r="C9" i="62"/>
  <c r="I49" i="55"/>
  <c r="E43" i="55"/>
  <c r="D24" i="54"/>
  <c r="D26" i="54" s="1"/>
  <c r="D35" i="54" s="1"/>
  <c r="H28" i="37"/>
  <c r="H18" i="37"/>
  <c r="H25" i="37"/>
  <c r="H15" i="37"/>
  <c r="H17" i="37"/>
  <c r="I157" i="71"/>
  <c r="I39" i="55"/>
  <c r="E69" i="55"/>
  <c r="F30" i="55"/>
  <c r="I17" i="55"/>
  <c r="I30" i="55"/>
  <c r="G9" i="52"/>
  <c r="J10" i="52" s="1"/>
  <c r="D61" i="1"/>
  <c r="F18" i="6"/>
  <c r="G18" i="6" s="1"/>
  <c r="D9" i="62"/>
  <c r="D46" i="23"/>
  <c r="D59" i="23"/>
  <c r="E47" i="62"/>
  <c r="F17" i="55"/>
  <c r="G13" i="52"/>
  <c r="J14" i="52" s="1"/>
  <c r="I63" i="55"/>
  <c r="C31" i="16"/>
  <c r="D26" i="42"/>
  <c r="H57" i="62"/>
  <c r="E85" i="54"/>
  <c r="E87" i="54" s="1"/>
  <c r="J19" i="53"/>
  <c r="G71" i="51"/>
  <c r="G45" i="51"/>
  <c r="G56" i="51" s="1"/>
  <c r="F9" i="62"/>
  <c r="G46" i="62"/>
  <c r="G9" i="62"/>
  <c r="C46" i="62"/>
  <c r="B45" i="51"/>
  <c r="B58" i="51" s="1"/>
  <c r="H25" i="67"/>
  <c r="E25" i="67"/>
  <c r="E19" i="67"/>
  <c r="H35" i="67"/>
  <c r="F48" i="2"/>
  <c r="G40" i="80" s="1"/>
  <c r="E40" i="62"/>
  <c r="D22" i="42"/>
  <c r="K13" i="53"/>
  <c r="G27" i="42"/>
  <c r="G26" i="42" s="1"/>
  <c r="D22" i="45"/>
  <c r="B30" i="61"/>
  <c r="H30" i="61" s="1"/>
  <c r="E14" i="20"/>
  <c r="E18" i="20" s="1"/>
  <c r="E20" i="20" s="1"/>
  <c r="G23" i="52"/>
  <c r="I58" i="55"/>
  <c r="E65" i="62"/>
  <c r="D13" i="42"/>
  <c r="D48" i="54"/>
  <c r="D29" i="42"/>
  <c r="C48" i="54"/>
  <c r="C35" i="23"/>
  <c r="D31" i="16"/>
  <c r="D32" i="19"/>
  <c r="C59" i="23"/>
  <c r="C59" i="54"/>
  <c r="C67" i="54" s="1"/>
  <c r="C69" i="54" s="1"/>
  <c r="E59" i="54"/>
  <c r="E67" i="54" s="1"/>
  <c r="E69" i="54" s="1"/>
  <c r="E20" i="62"/>
  <c r="D35" i="23"/>
  <c r="G13" i="42"/>
  <c r="D85" i="54"/>
  <c r="D87" i="54" s="1"/>
  <c r="F31" i="2"/>
  <c r="F45" i="51"/>
  <c r="F56" i="51" s="1"/>
  <c r="D5" i="21"/>
  <c r="D22" i="21" s="1"/>
  <c r="D44" i="67"/>
  <c r="F44" i="67"/>
  <c r="G27" i="65"/>
  <c r="F39" i="55"/>
  <c r="G48" i="2"/>
  <c r="G22" i="80" s="1"/>
  <c r="K19" i="53"/>
  <c r="C46" i="23"/>
  <c r="C19" i="53"/>
  <c r="C31" i="2"/>
  <c r="G31" i="2"/>
  <c r="D31" i="38"/>
  <c r="H31" i="61"/>
  <c r="F46" i="62"/>
  <c r="G15" i="65"/>
  <c r="G8" i="65" s="1"/>
  <c r="D27" i="65"/>
  <c r="D20" i="65" s="1"/>
  <c r="C44" i="67"/>
  <c r="F8" i="20" s="1"/>
  <c r="G44" i="67"/>
  <c r="H48" i="72"/>
  <c r="E10" i="62"/>
  <c r="C22" i="54"/>
  <c r="C24" i="54" s="1"/>
  <c r="C26" i="54" s="1"/>
  <c r="C35" i="54" s="1"/>
  <c r="E48" i="54"/>
  <c r="C77" i="54"/>
  <c r="C85" i="54" s="1"/>
  <c r="C87" i="54" s="1"/>
  <c r="D14" i="44"/>
  <c r="G29" i="42"/>
  <c r="H40" i="62"/>
  <c r="H47" i="62"/>
  <c r="B31" i="2"/>
  <c r="H76" i="62"/>
  <c r="A4" i="71"/>
  <c r="F31" i="65"/>
  <c r="G21" i="61"/>
  <c r="G20" i="61" s="1"/>
  <c r="D20" i="61"/>
  <c r="E76" i="62"/>
  <c r="E18" i="16"/>
  <c r="C14" i="20"/>
  <c r="C18" i="20" s="1"/>
  <c r="C20" i="20" s="1"/>
  <c r="H30" i="62"/>
  <c r="H29" i="62" s="1"/>
  <c r="E29" i="62"/>
  <c r="E7" i="6"/>
  <c r="E30" i="16"/>
  <c r="C39" i="42"/>
  <c r="H40" i="42" s="1"/>
  <c r="F19" i="53"/>
  <c r="F30" i="61"/>
  <c r="H34" i="61" s="1"/>
  <c r="C8" i="52"/>
  <c r="C18" i="52" s="1"/>
  <c r="J20" i="52" s="1"/>
  <c r="E39" i="42"/>
  <c r="H42" i="42" s="1"/>
  <c r="D69" i="55"/>
  <c r="D19" i="53"/>
  <c r="G43" i="55"/>
  <c r="C32" i="19"/>
  <c r="G69" i="55"/>
  <c r="H69" i="55"/>
  <c r="H43" i="55"/>
  <c r="E30" i="61"/>
  <c r="D43" i="55"/>
  <c r="C31" i="65"/>
  <c r="B31" i="65"/>
  <c r="E31" i="65"/>
  <c r="E35" i="67"/>
  <c r="H9" i="6"/>
  <c r="H65" i="62"/>
  <c r="D14" i="37"/>
  <c r="G22" i="42"/>
  <c r="D15" i="65"/>
  <c r="D8" i="65" s="1"/>
  <c r="G22" i="65"/>
  <c r="H12" i="62"/>
  <c r="H10" i="62" s="1"/>
  <c r="H33" i="38" l="1"/>
  <c r="H36" i="38"/>
  <c r="D61" i="23"/>
  <c r="D64" i="23" s="1"/>
  <c r="D30" i="61"/>
  <c r="D63" i="1"/>
  <c r="H24" i="45"/>
  <c r="H16" i="44"/>
  <c r="E63" i="1"/>
  <c r="G30" i="61"/>
  <c r="C82" i="62"/>
  <c r="I82" i="62" s="1"/>
  <c r="D82" i="62"/>
  <c r="I83" i="62" s="1"/>
  <c r="E74" i="55"/>
  <c r="J86" i="55" s="1"/>
  <c r="H18" i="6"/>
  <c r="H27" i="45"/>
  <c r="F43" i="55"/>
  <c r="F74" i="55" s="1"/>
  <c r="J81" i="55" s="1"/>
  <c r="G82" i="62"/>
  <c r="I89" i="62" s="1"/>
  <c r="I69" i="55"/>
  <c r="I43" i="55"/>
  <c r="F82" i="62"/>
  <c r="I88" i="62" s="1"/>
  <c r="H26" i="37"/>
  <c r="H16" i="37"/>
  <c r="G72" i="51"/>
  <c r="H58" i="51"/>
  <c r="H59" i="51"/>
  <c r="D39" i="42"/>
  <c r="H41" i="42" s="1"/>
  <c r="H45" i="67"/>
  <c r="H20" i="67"/>
  <c r="H19" i="67"/>
  <c r="E5" i="21"/>
  <c r="D42" i="24"/>
  <c r="G50" i="2"/>
  <c r="G8" i="52"/>
  <c r="G18" i="52" s="1"/>
  <c r="J19" i="52" s="1"/>
  <c r="D31" i="65"/>
  <c r="H74" i="55"/>
  <c r="J83" i="55" s="1"/>
  <c r="H44" i="67"/>
  <c r="G20" i="65"/>
  <c r="G31" i="65" s="1"/>
  <c r="G39" i="42"/>
  <c r="H44" i="42" s="1"/>
  <c r="E46" i="62"/>
  <c r="C61" i="23"/>
  <c r="C64" i="23" s="1"/>
  <c r="D74" i="55"/>
  <c r="J79" i="55" s="1"/>
  <c r="E9" i="62"/>
  <c r="F72" i="51"/>
  <c r="E44" i="67"/>
  <c r="G74" i="55"/>
  <c r="J82" i="55" s="1"/>
  <c r="F50" i="2"/>
  <c r="H50" i="2" s="1"/>
  <c r="G38" i="75"/>
  <c r="H19" i="44"/>
  <c r="I46" i="55"/>
  <c r="E31" i="16"/>
  <c r="H46" i="62"/>
  <c r="H29" i="37"/>
  <c r="F7" i="6"/>
  <c r="H7" i="6" s="1"/>
  <c r="G9" i="6"/>
  <c r="G7" i="6" s="1"/>
  <c r="J80" i="55" l="1"/>
  <c r="E64" i="23"/>
  <c r="E82" i="62"/>
  <c r="I87" i="62" s="1"/>
  <c r="J87" i="55"/>
  <c r="J89" i="55"/>
  <c r="I74" i="55"/>
  <c r="J84" i="55" s="1"/>
  <c r="H72" i="51"/>
  <c r="H51" i="2"/>
  <c r="H82" i="62"/>
  <c r="I90" i="62" s="1"/>
  <c r="J88" i="55"/>
  <c r="J85" i="55"/>
  <c r="H73" i="51"/>
  <c r="H35" i="61"/>
  <c r="H32" i="61"/>
  <c r="H33" i="61"/>
  <c r="H21" i="44"/>
  <c r="J90" i="55" l="1"/>
  <c r="D14" i="20"/>
  <c r="D18" i="20" s="1"/>
  <c r="D20" i="2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Claudia</author>
  </authors>
  <commentList>
    <comment ref="C63" authorId="0" shapeId="0" xr:uid="{00000000-0006-0000-0300-000001000000}">
      <text>
        <r>
          <rPr>
            <b/>
            <sz val="9"/>
            <color indexed="81"/>
            <rFont val="Tahoma"/>
            <family val="2"/>
          </rPr>
          <t>EVALUACIÓN:
VERIFICAR QUE COINCIDA EL MONTO CON LO REPORTADO EN EL FORMATO ETCA-I-01 EN EL EJERCICIO ACTUAL.</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Claudia</author>
  </authors>
  <commentList>
    <comment ref="F9" authorId="0" shapeId="0" xr:uid="{00000000-0006-0000-0700-000001000000}">
      <text>
        <r>
          <rPr>
            <b/>
            <sz val="9"/>
            <color indexed="81"/>
            <rFont val="Tahoma"/>
            <family val="2"/>
          </rPr>
          <t>Evaluación:
Verificar que coincida este monto con lo reportado en el formato ETCA-I-01 en el ejercicio actual en el mismo rubro</t>
        </r>
      </text>
    </comment>
    <comment ref="F18" authorId="0" shapeId="0" xr:uid="{00000000-0006-0000-0700-000002000000}">
      <text>
        <r>
          <rPr>
            <b/>
            <sz val="9"/>
            <color indexed="81"/>
            <rFont val="Tahoma"/>
            <family val="2"/>
          </rPr>
          <t>Evaluación:
Verificar que coincida este monto con lo reportado en el formato ETCA-I-01 en el ejercicio actual en el mismo rubro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Claudia</author>
  </authors>
  <commentList>
    <comment ref="F38" authorId="0" shapeId="0" xr:uid="{00000000-0006-0000-0800-000001000000}">
      <text>
        <r>
          <rPr>
            <b/>
            <sz val="9"/>
            <color indexed="81"/>
            <rFont val="Tahoma"/>
            <family val="2"/>
          </rPr>
          <t>Evaluación:
Verificar que coincida este monto con lo reportado en el formato ETCA-I-01 en el ejercicio actual Total de Pasivo</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Claudia</author>
  </authors>
  <commentList>
    <comment ref="G20" authorId="0" shapeId="0" xr:uid="{00000000-0006-0000-0D00-000001000000}">
      <text>
        <r>
          <rPr>
            <b/>
            <sz val="9"/>
            <color indexed="81"/>
            <rFont val="Tahoma"/>
            <family val="2"/>
          </rPr>
          <t xml:space="preserve">Evaluación:
</t>
        </r>
        <r>
          <rPr>
            <sz val="9"/>
            <color indexed="81"/>
            <rFont val="Tahoma"/>
            <family val="2"/>
          </rPr>
          <t xml:space="preserve">Total Ingreso Recaudado Anual - Total Ingreso Estimado Anual
</t>
        </r>
      </text>
    </comment>
    <comment ref="G45" authorId="0" shapeId="0" xr:uid="{00000000-0006-0000-0D00-000002000000}">
      <text>
        <r>
          <rPr>
            <b/>
            <sz val="9"/>
            <color indexed="81"/>
            <rFont val="Tahoma"/>
            <family val="2"/>
          </rPr>
          <t>Evaluación:
Total Ingreso Recaudado Anual - Total Ingreso Estimado Anual</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Claudia</author>
  </authors>
  <commentList>
    <comment ref="D5" authorId="0" shapeId="0" xr:uid="{00000000-0006-0000-0F00-000001000000}">
      <text>
        <r>
          <rPr>
            <b/>
            <sz val="9"/>
            <color indexed="81"/>
            <rFont val="Tahoma"/>
            <family val="2"/>
          </rPr>
          <t>EVALUACIÓN:
VERIFICA QUE COINCIDAN LAS CANTIDADES  DE TOTAL DE INGRESOS CON LO REPORTADO EN EL FORMATO ETCA-II-01 EN EL TOTAL DE LA COLUMNA DE TOTAL DE INGRESOS DEVENGADO ANUAL (4)</t>
        </r>
        <r>
          <rPr>
            <sz val="9"/>
            <color indexed="81"/>
            <rFont val="Tahoma"/>
            <family val="2"/>
          </rPr>
          <t xml:space="preserve">
</t>
        </r>
      </text>
    </comment>
    <comment ref="D22" authorId="0" shapeId="0" xr:uid="{00000000-0006-0000-0F00-000002000000}">
      <text>
        <r>
          <rPr>
            <b/>
            <sz val="9"/>
            <color indexed="81"/>
            <rFont val="Tahoma"/>
            <family val="2"/>
          </rPr>
          <t>EVALUACIÓN:
VERIFICA QUE COINCIDAN LAS CANTIDADES  DE TOTAL DE INGRESOS CON LO REPORTADO EN EL FORMATO ETCA-I-03 EN EL MISMO RUBRO</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Claudia</author>
  </authors>
  <commentList>
    <comment ref="C5" authorId="0" shapeId="0" xr:uid="{00000000-0006-0000-1B00-000001000000}">
      <text>
        <r>
          <rPr>
            <b/>
            <sz val="9"/>
            <color indexed="81"/>
            <rFont val="Tahoma"/>
            <family val="2"/>
          </rPr>
          <t>EVALUACIÓN:
VERIFICA QUE COINCIDAN LAS CANTIDADES  DE TOTAL DE EGRESOS CON LO REPORTADO EN EL FORMATO ETCA-II-04 EN EL TOTAL DE LA COLUMNA DE EGRESOS DEVENGADO ANUAL.</t>
        </r>
      </text>
    </comment>
    <comment ref="C41" authorId="0" shapeId="0" xr:uid="{00000000-0006-0000-1B00-000002000000}">
      <text>
        <r>
          <rPr>
            <b/>
            <sz val="9"/>
            <color indexed="81"/>
            <rFont val="Tahoma"/>
            <family val="2"/>
          </rPr>
          <t>EVALUACIÓN:
VERIFICA QUE COINCIDAN LAS CANTIDADES  DEL TOTAL GASTO CONTABLE CON LO REPORTADO EN EL FORMATO ETCA-I-03 EN EL TOTAL DE GASTOS Y OTRAS PÉRDIDAS</t>
        </r>
        <r>
          <rPr>
            <sz val="9"/>
            <color indexed="81"/>
            <rFont val="Tahoma"/>
            <family val="2"/>
          </rPr>
          <t xml:space="preserve">
</t>
        </r>
      </text>
    </comment>
  </commentList>
</comments>
</file>

<file path=xl/sharedStrings.xml><?xml version="1.0" encoding="utf-8"?>
<sst xmlns="http://schemas.openxmlformats.org/spreadsheetml/2006/main" count="4519" uniqueCount="2217">
  <si>
    <t>Formatos</t>
  </si>
  <si>
    <t>Estado de Actividades</t>
  </si>
  <si>
    <t xml:space="preserve">Estado de Variación en la Hacienda Pública </t>
  </si>
  <si>
    <t>Estado de Cambios en la Situación Financiera</t>
  </si>
  <si>
    <t>Estado de Flujos de Efectivo</t>
  </si>
  <si>
    <t>Estado Analítico del Activo</t>
  </si>
  <si>
    <t>Estado Analítico de la Deuda y Otros Pasivos</t>
  </si>
  <si>
    <t>Informe Analítico de la Deuda y Otros Pasivos-Detallado-LDF</t>
  </si>
  <si>
    <t>Informe sobre Pasivos Contingentes</t>
  </si>
  <si>
    <t>Notas a los Estados Financieros</t>
  </si>
  <si>
    <t>II.- Información Presupuestaria</t>
  </si>
  <si>
    <t>Estado Analítico de Ingresos</t>
  </si>
  <si>
    <t>Estado Analítico del Ejercicio Presupuesto de Egresos Detallado-LDF Por Unidad Administrativa</t>
  </si>
  <si>
    <t>Conciliacion entre los Egresos Presupuestarios y los Gastos Contables</t>
  </si>
  <si>
    <t xml:space="preserve">Endeudamiento Neto                                                             </t>
  </si>
  <si>
    <t>III.- Información Programática</t>
  </si>
  <si>
    <t xml:space="preserve">Gasto por Categoría Programática    </t>
  </si>
  <si>
    <t xml:space="preserve">Gasto por Proyectos de Inversión   </t>
  </si>
  <si>
    <t xml:space="preserve">Indicadores de Postura Fiscal                                               </t>
  </si>
  <si>
    <t xml:space="preserve">Balance Presupuestario-LDF                                                            </t>
  </si>
  <si>
    <t>Relación de Cuentas Bancarias Productivas Específicas</t>
  </si>
  <si>
    <t>Análisis de variaciones Programático-Presupuestal</t>
  </si>
  <si>
    <t>Estado de Situación Financiera</t>
  </si>
  <si>
    <t>ACTIVO</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</si>
  <si>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</si>
  <si>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</si>
  <si>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</si>
  <si>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</si>
  <si>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</si>
  <si>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</si>
  <si>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</si>
  <si>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</si>
  <si>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</si>
  <si>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Inventarios</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</si>
  <si>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</si>
  <si>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</si>
  <si>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</si>
  <si>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</si>
  <si>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</si>
  <si>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</si>
  <si>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</si>
  <si>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</si>
  <si>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 xml:space="preserve">     Total de Activos Circulantes</t>
  </si>
  <si>
    <t xml:space="preserve">     Total de Pasivos Circulantes</t>
  </si>
  <si>
    <t>Activo No Circulante</t>
  </si>
  <si>
    <t>Pasivo No Circulante</t>
  </si>
  <si>
    <t>Inversiones Financieras a Largo Plazo</t>
  </si>
  <si>
    <t>Cuentas por Pagar a Largo Plazo</t>
  </si>
  <si>
    <t>Derechos a Recibir Efectivo o Equivalentes a Largo Plazo</t>
  </si>
  <si>
    <t>Documentos por Pagar a Largo Plazo</t>
  </si>
  <si>
    <t>Bienes Inmuebles, Infraestructura y Construcciones en Proceso</t>
  </si>
  <si>
    <t>Deuda Pública a Largo Plazo</t>
  </si>
  <si>
    <t>Bienes Muebles</t>
  </si>
  <si>
    <t>Pasivos Diferidos a Largo Plazo</t>
  </si>
  <si>
    <t>Activos Intangibles</t>
  </si>
  <si>
    <t>Fondos y Bienes de Terceros en Garantía y/o en Administración a Largo Plazo</t>
  </si>
  <si>
    <t>Depreciación, Deterioro y Amortización Acumulada de Bienes</t>
  </si>
  <si>
    <t>Provisiones a Largo Plazo</t>
  </si>
  <si>
    <t>Activos Diferidos</t>
  </si>
  <si>
    <t>Estimación por Pérdida o Deterioro de Activos no Circulantes</t>
  </si>
  <si>
    <t>Otros Activos no Circulantes</t>
  </si>
  <si>
    <t>Total de Activos No Circulantes</t>
  </si>
  <si>
    <t>Total de Pasivos No Circulantes</t>
  </si>
  <si>
    <t>Total de Activos</t>
  </si>
  <si>
    <t>Total de Pasivo</t>
  </si>
  <si>
    <t>Hacienda Pública/Patrimonio</t>
  </si>
  <si>
    <t>Hacienda Pública/Patrimonio Contribuido</t>
  </si>
  <si>
    <t>Aportaciones</t>
  </si>
  <si>
    <t>Donaciones de Capital</t>
  </si>
  <si>
    <t>Actualización de la Hacienda Pública/Patrimonio</t>
  </si>
  <si>
    <t>Hacienda Pública/Patrimonio Generado</t>
  </si>
  <si>
    <t>Resultados del Ejercicio (Ahorro/ Desahorro)</t>
  </si>
  <si>
    <t>Resultados de Ejercicios Anteriores</t>
  </si>
  <si>
    <t>Revalúos</t>
  </si>
  <si>
    <t>Reservas</t>
  </si>
  <si>
    <t>Rectificaciones de Resultados de Ejercicios Anteriores</t>
  </si>
  <si>
    <t>Exceso o Insuficiencia en la Actualización de la Hacienda Pública/Patrimonio</t>
  </si>
  <si>
    <t>Resultado por Posición Monetaria</t>
  </si>
  <si>
    <t>Resultado por Tenencia de Activos no Monetarios</t>
  </si>
  <si>
    <t>Total Hacienda Pública/Patrimonio</t>
  </si>
  <si>
    <t>Total de Pasivo y Hacienda Pública/Patrimonio</t>
  </si>
  <si>
    <t>"Bajo protesta de decir verdad declaramos que los Estados Financieros y sus Notas, son razonablemente correctos y son responsabilidad del emisor"</t>
  </si>
  <si>
    <t>Celdas Protegidas</t>
  </si>
  <si>
    <t>Estado de Situación Financiera - Detallado - LDF</t>
  </si>
  <si>
    <t>(PESOS)</t>
  </si>
  <si>
    <t>Concepto (c)</t>
  </si>
  <si>
    <t>a. Efectivo y Equivalentes (a=a1+a2+a3+a4+a5+a6+a7)</t>
  </si>
  <si>
    <t>a. Cuentas por Pagar a Corto Plazo (a=a1+a2+a3+a4+a5+a6+a7+a8+a9)</t>
  </si>
  <si>
    <t>a1) Efectivo</t>
  </si>
  <si>
    <t>a1) Servicios Personales por Pagar a Corto Plazo</t>
  </si>
  <si>
    <t>a2) Bancos/Tesorería</t>
  </si>
  <si>
    <t>a2) Proveedores por Pagar a Corto Plazo</t>
  </si>
  <si>
    <t>a3) Bancos/Dependencias y Otros</t>
  </si>
  <si>
    <t>a3) Contratistas por Obras Públicas por Pagar a Corto Plazo</t>
  </si>
  <si>
    <t>a4) Inversiones Temporales (Hasta 3 meses)</t>
  </si>
  <si>
    <t>a4) Participaciones y Aportaciones por Pagar a Corto Plazo</t>
  </si>
  <si>
    <t>a5) Fondos con Afectación Específica</t>
  </si>
  <si>
    <t>a5) Transferencias Otorgadas por Pagar a Corto Plazo</t>
  </si>
  <si>
    <t>a6) Depósitos de Fondos de Terceros en Garantía y/o Administración</t>
  </si>
  <si>
    <t>a6) Intereses, Comisiones y Otros Gastos de la Deuda Pública por Pagar a Corto Plazo</t>
  </si>
  <si>
    <t>a7) Otros Efectivos y Equivalentes</t>
  </si>
  <si>
    <t>a7) Retenciones y Contribuciones por Pagar a Corto Plazo</t>
  </si>
  <si>
    <t>b. Derechos a Recibir Efectivo o Equivalentes (b=b1+b2+b3+b4+b5+b6+b7)</t>
  </si>
  <si>
    <t>a8) Devoluciones de la Ley de Ingresos por Pagar a Corto Plazo</t>
  </si>
  <si>
    <t>b1) Inversiones Financieras de Corto Plazo</t>
  </si>
  <si>
    <t>a9) Otras Cuentas por Pagar a Corto Plazo</t>
  </si>
  <si>
    <t>b2) Cuentas por Cobrar a Corto Plazo</t>
  </si>
  <si>
    <t>b. Documentos por Pagar a Corto Plazo (b=b1+b2+b3)</t>
  </si>
  <si>
    <t>b3) Deudores Diversos por Cobrar a Corto Plazo</t>
  </si>
  <si>
    <t>b1) Documentos Comerciales por Pagar a Corto Plazo</t>
  </si>
  <si>
    <t>b4) Ingresos por Recuperar a Corto Plazo</t>
  </si>
  <si>
    <t>b2) Documentos con Contratistas por Obras Públicas por Pagar a Corto Plazo</t>
  </si>
  <si>
    <t>b5) Deudores por Anticipos de la Tesorería a Corto Plazo</t>
  </si>
  <si>
    <t>b3) Otros Documentos por Pagar a Corto Plazo</t>
  </si>
  <si>
    <t>b6) Préstamos Otorgados a Corto Plazo</t>
  </si>
  <si>
    <t>c. Porción a Corto Plazo de la Deuda Pública a Largo Plazo (c=c1+c2)</t>
  </si>
  <si>
    <t>b7) Otros Derechos a Recibir Efectivo o Equivalentes a Corto Plazo</t>
  </si>
  <si>
    <t>c1) Porción a Corto Plazo de la Deuda Pública</t>
  </si>
  <si>
    <t>c. Derechos a Recibir Bienes o Servicios (c=c1+c2+c3+c4+c5)</t>
  </si>
  <si>
    <t>c2) Porción a Corto Plazo de Arrendamiento Financiero</t>
  </si>
  <si>
    <t>c1) Anticipo a Proveedores por Adquisición de Bienes y Prestación de Servicios a Corto Plazo</t>
  </si>
  <si>
    <t>d. Títulos y Valores a Corto Plazo</t>
  </si>
  <si>
    <t>c2) Anticipo a Proveedores por Adquisición de Bienes Inmuebles y Muebles a Corto Plazo</t>
  </si>
  <si>
    <t>e. Pasivos Diferidos a Corto Plazo (e=e1+e2+e3)</t>
  </si>
  <si>
    <t>c3) Anticipo a Proveedores por Adquisición de Bienes Intangibles a Corto Plazo</t>
  </si>
  <si>
    <t>e1) Ingresos Cobrados por Adelantado a Corto Plazo</t>
  </si>
  <si>
    <t>c4) Anticipo a Contratistas por Obras Públicas a Corto Plazo</t>
  </si>
  <si>
    <t>e2) Intereses Cobrados por Adelantado a Corto Plazo</t>
  </si>
  <si>
    <t>c5) Otros Derechos a Recibir Bienes o Servicios a Corto Plazo</t>
  </si>
  <si>
    <t>e3) Otros Pasivos Diferidos a Corto Plazo</t>
  </si>
  <si>
    <t>d. Inventarios (d=d1+d2+d3+d4+d5)</t>
  </si>
  <si>
    <t>f. Fondos y Bienes de Terceros en Garantía y/o Administración a Corto Plazo (f=f1+f2+f3+f4+f5+f6)</t>
  </si>
  <si>
    <t>d1) Inventario de Mercancías para Venta</t>
  </si>
  <si>
    <t>f1) Fondos en Garantía a Corto Plazo</t>
  </si>
  <si>
    <t>d2) Inventario de Mercancías Terminadas</t>
  </si>
  <si>
    <t>f2) Fondos en Administración a Corto Plazo</t>
  </si>
  <si>
    <t>d3) Inventario de Mercancías en Proceso de Elaboración</t>
  </si>
  <si>
    <t>f3) Fondos Contingentes a Corto Plazo</t>
  </si>
  <si>
    <t>d4) Inventario de Materias Primas, Materiales y Suministros para Producción</t>
  </si>
  <si>
    <t>f4) Fondos de Fideicomisos, Mandatos y Contratos Análogos a Corto Plazo</t>
  </si>
  <si>
    <t>d5) Bienes en Tránsito</t>
  </si>
  <si>
    <t>f5) Otros Fondos de Terceros en Garantía y/o Administración a Corto Plazo</t>
  </si>
  <si>
    <t>e. Almacenes</t>
  </si>
  <si>
    <t>f6) Valores y Bienes en Garantía a Corto Plazo</t>
  </si>
  <si>
    <t>f. Estimación por Pérdida o Deterioro de Activos Circulantes (f=f1+f2)</t>
  </si>
  <si>
    <t>g. Provisiones a Corto Plazo (g=g1+g2+g3)</t>
  </si>
  <si>
    <t>f1) Estimaciones para Cuentas Incobrables por Derechos a Recibir Efectivo o Equivalentes</t>
  </si>
  <si>
    <t>g1) Provisión para Demandas y Juicios a Corto Plazo</t>
  </si>
  <si>
    <t>f2) Estimación por Deterioro de Inventarios</t>
  </si>
  <si>
    <t>g2) Provisión para Contingencias a Corto Plazo</t>
  </si>
  <si>
    <t>g. Otros Activos Circulantes (g=g1+g2+g3+g4)</t>
  </si>
  <si>
    <t>g3) Otras Provisiones a Corto Plazo</t>
  </si>
  <si>
    <t>g1) Valores en Garantía</t>
  </si>
  <si>
    <t>h. Otros Pasivos a Corto Plazo (h=h1+h2+h3)</t>
  </si>
  <si>
    <t>g2) Bienes en Garantía (excluye depósitos de fondos)</t>
  </si>
  <si>
    <t>h1) Ingresos por Clasificar</t>
  </si>
  <si>
    <t>g3) Bienes Derivados de Embargos, Decomisos, Aseguramientos y Dación en Pago</t>
  </si>
  <si>
    <t>h2) Recaudación por Participar</t>
  </si>
  <si>
    <t>g4) Adquisición con Fondos de Terceros</t>
  </si>
  <si>
    <t>h3) Otros Pasivos Circulantes</t>
  </si>
  <si>
    <t>IA. Total de Activos Circulantes (IA = a + b + c + d + e + f + g)</t>
  </si>
  <si>
    <t>IIA. Total de Pasivos Circulantes (IIA = a +b +c +d +e +f +g +h)</t>
  </si>
  <si>
    <t>a. Inversiones Financieras a Largo Plazo</t>
  </si>
  <si>
    <t>a. Cuentas por Pagar a Largo Plazo</t>
  </si>
  <si>
    <t xml:space="preserve">b. Derechos a Recibir Efectivo o Equivalentes a Largo Plazo </t>
  </si>
  <si>
    <t>b. Documentos por Pagar a Largo Plazo</t>
  </si>
  <si>
    <t xml:space="preserve">c. Bienes Inmuebles, Infraestructura y Construcciones en Proceso </t>
  </si>
  <si>
    <t>c. Deuda Pública a Largo Plazo</t>
  </si>
  <si>
    <t xml:space="preserve">d. Bienes Muebles </t>
  </si>
  <si>
    <t>d. Pasivos Diferidos a Largo Plazo</t>
  </si>
  <si>
    <t xml:space="preserve">e. Activos Intangibles </t>
  </si>
  <si>
    <t>e. Fondos y Bienes de Terceros en Garantía y/o en Administración a Largo Plazo</t>
  </si>
  <si>
    <t xml:space="preserve">f. Depreciación, Deterioro y Amortización Acumulada de Bienes </t>
  </si>
  <si>
    <t>f. Provisiones a Largo Plazo</t>
  </si>
  <si>
    <t>g. Activos Diferidos</t>
  </si>
  <si>
    <t>h. Estimación por Pérdida o Deterioro de Activos no Circulantes</t>
  </si>
  <si>
    <t>IIB. Total de Pasivos No Circulantes (IIB=a + b + c + d + e + f)</t>
  </si>
  <si>
    <t>i. Otros Activos no Circulantes</t>
  </si>
  <si>
    <t>IB. Total de Activos No Circulantes (IB = a + b + c + d + e + f + g + h + i)</t>
  </si>
  <si>
    <t>II. Total del Pasivo (II = IIA + IIB)</t>
  </si>
  <si>
    <t>HACIENDA PÚBLICA/PATRIMONIO</t>
  </si>
  <si>
    <t>I. Total del Activo (I = IA + IB)</t>
  </si>
  <si>
    <t>IIIA. Hacienda Pública/Patrimonio Contribuido (IIIA =a +b+c)</t>
  </si>
  <si>
    <t>a. Aportaciones</t>
  </si>
  <si>
    <t>b. Donaciones de Capital</t>
  </si>
  <si>
    <t>c. Actualización de la Hacienda Pública/Patrimonio</t>
  </si>
  <si>
    <t>IIIB. Hacienda Pública/Patrimonio Generado (IIIB = a + b + c + d + e)</t>
  </si>
  <si>
    <t>a. Resultados del Ejercicio (Ahorro/ Desahorro)</t>
  </si>
  <si>
    <t>b. Resultados de Ejercicios Anteriores</t>
  </si>
  <si>
    <t>c. Revalúos</t>
  </si>
  <si>
    <t>d. Reservas</t>
  </si>
  <si>
    <t>e. Rectificaciones de Resultados de Ejercicios Anteriores</t>
  </si>
  <si>
    <t>IIIC. Exceso o Insuficiencia en la Actualización de la Hacienda Pública/Patrimonio (IIIC=a+b)</t>
  </si>
  <si>
    <t>a. Resultado por Posición Monetaria</t>
  </si>
  <si>
    <t>b. Resultado por Tenencia de Activos no Monetarios</t>
  </si>
  <si>
    <t>III. Total Hacienda Pública/Patrimonio (III = IIIA + IIIB + IIIC)</t>
  </si>
  <si>
    <t>IV. Total del Pasivo y Hacienda Pública/Patrimonio (IV =II+III)</t>
  </si>
  <si>
    <t>INGRESOS Y OTROS BENEFICIOS</t>
  </si>
  <si>
    <t>Impuestos</t>
  </si>
  <si>
    <t>Cuotas y Aportaciones de Seguridad Social</t>
  </si>
  <si>
    <t xml:space="preserve">Contribuciones de Mejoras </t>
  </si>
  <si>
    <t>Derechos</t>
  </si>
  <si>
    <t>Participaciones y Aportaciones</t>
  </si>
  <si>
    <t>Otros Ingresos y Beneficios</t>
  </si>
  <si>
    <t>Ingresos Financieros</t>
  </si>
  <si>
    <t>Incremento por Variación de Inventarios</t>
  </si>
  <si>
    <t>Disminución del Exceso de Estimaciones por Pérdida o Deterioro u Obsolescencia</t>
  </si>
  <si>
    <t>Disminución del Exceso de Provisiones</t>
  </si>
  <si>
    <t>Otros Ingresos y Beneficios Varios</t>
  </si>
  <si>
    <t>Total de Ingresos y Otros Beneficios</t>
  </si>
  <si>
    <t>GASTOS Y OTRAS PÉRDIDAS</t>
  </si>
  <si>
    <t>Gastos de Funcionamiento</t>
  </si>
  <si>
    <t>Servicios Personales</t>
  </si>
  <si>
    <t>Materiales y Suministros</t>
  </si>
  <si>
    <t>Servicios Generales</t>
  </si>
  <si>
    <t>Transferencias Internas y Asignaciones al Sector Público</t>
  </si>
  <si>
    <t>Transferencias al Resto del Sector Público</t>
  </si>
  <si>
    <t>Subsidios y Subvenciones</t>
  </si>
  <si>
    <t>Ayudas Sociales</t>
  </si>
  <si>
    <t>Pensiones y Jubilaciones</t>
  </si>
  <si>
    <t>Transferencias a Fideicomisos, Mandatos y Contratos Análogos</t>
  </si>
  <si>
    <t>Transferencias a la Seguridad Social</t>
  </si>
  <si>
    <t>Donativos</t>
  </si>
  <si>
    <t>Transferencias al Exterior</t>
  </si>
  <si>
    <t xml:space="preserve">Participaciones y Aportaciones </t>
  </si>
  <si>
    <t>Participaciones</t>
  </si>
  <si>
    <t>Convenios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</si>
  <si>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</si>
  <si>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</si>
  <si>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</si>
  <si>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</si>
  <si>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</si>
  <si>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</si>
  <si>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</si>
  <si>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</si>
  <si>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</si>
  <si>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</si>
  <si>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Provisiones</t>
  </si>
  <si>
    <t>Otros Gastos</t>
  </si>
  <si>
    <t>Inversión Pública</t>
  </si>
  <si>
    <t>Inversión Pública no Capitalizable</t>
  </si>
  <si>
    <t>Total de Gastos y Otras Pérdidas</t>
  </si>
  <si>
    <t>Resultados del Ejercicio (Ahorro/Desahorro)</t>
  </si>
  <si>
    <t>Bajo protesta de decir verdad declaramos que los Estados Financieros y sus Notas, son razonablemente correctos y son responsabilidad del emisor</t>
  </si>
  <si>
    <t xml:space="preserve"> </t>
  </si>
  <si>
    <t>Estado de Variación en la Hacienda Pública</t>
  </si>
  <si>
    <t>Concepto</t>
  </si>
  <si>
    <t>Hacienda Pública / Patrimonio Contribuido</t>
  </si>
  <si>
    <t>Hacienda Pública / Patrimonio Generado del Ejercicio</t>
  </si>
  <si>
    <t>Total</t>
  </si>
  <si>
    <t>Origen</t>
  </si>
  <si>
    <t>Aplicación</t>
  </si>
  <si>
    <t>Activo</t>
  </si>
  <si>
    <t>Inventario</t>
  </si>
  <si>
    <t>Pasivo</t>
  </si>
  <si>
    <t>HACIENDA PUBLICA/PATRIMONIO</t>
  </si>
  <si>
    <t>Excesos o Insuficiencia en la Actualización de la Hacienda Pública/Patrimonio</t>
  </si>
  <si>
    <t xml:space="preserve">Flujos de Efectivo de las Actividades de Operación </t>
  </si>
  <si>
    <t>Contribuciones de mejoras</t>
  </si>
  <si>
    <t>Otros Orígenes de Operación</t>
  </si>
  <si>
    <t>Transferencias al resto del Sector Público</t>
  </si>
  <si>
    <t xml:space="preserve">Subsidios y Subvenciones </t>
  </si>
  <si>
    <t xml:space="preserve">Participaciones </t>
  </si>
  <si>
    <t>Otras Aplicaciones de Operación</t>
  </si>
  <si>
    <t>Flujos Netos de Efectivo por Actividades de Operación</t>
  </si>
  <si>
    <t xml:space="preserve">Flujos de Efectivo de las Actividades de Inversión </t>
  </si>
  <si>
    <t>Otros Orígenes de Inversión</t>
  </si>
  <si>
    <t>Otras Aplicaciones de Inversión</t>
  </si>
  <si>
    <t>Flujos Netos de Efectivo por Actividades de Inversión</t>
  </si>
  <si>
    <t>Flujo de Efectivo de las Actividades de Financiamiento</t>
  </si>
  <si>
    <t>Endeudamiento Neto</t>
  </si>
  <si>
    <t>Otros Orígenes de Financiamiento</t>
  </si>
  <si>
    <t>Servicios de la Deuda</t>
  </si>
  <si>
    <t>Otras Aplicaciones de Financiamiento</t>
  </si>
  <si>
    <t>Flujos netos de Efectivo por Actividades de Financiamiento</t>
  </si>
  <si>
    <t xml:space="preserve">Incremento/Disminución Neta en el Efectivo y Equivalentes al Efectivo </t>
  </si>
  <si>
    <t>Efectivo y Equivalentes al Efectivo al Inicio del Ejercicio</t>
  </si>
  <si>
    <t>Efectivo y Equivalentes al Efectivo al Final del Ejercicio</t>
  </si>
  <si>
    <t>Saldo
Inicial
1</t>
  </si>
  <si>
    <t>Cargos del Periodo
2</t>
  </si>
  <si>
    <t>Abonos del Periodo
3</t>
  </si>
  <si>
    <t>Saldo
Final
4 (1+2-3)</t>
  </si>
  <si>
    <t>Variación del Periodo
(4-1)</t>
  </si>
  <si>
    <t>DENOMINACIÓN DE LAS DEUDAS</t>
  </si>
  <si>
    <t>MONEDA DE CONTRATACIÓN</t>
  </si>
  <si>
    <t>INSTITUCIÓN O PAÍS ACREEDOR</t>
  </si>
  <si>
    <t>SALDO INICIAL DEL PERIODO</t>
  </si>
  <si>
    <t>SALDO FINAL DEL PERIODO</t>
  </si>
  <si>
    <t>DEUDA PÚBLICA</t>
  </si>
  <si>
    <t>Corto Plazo</t>
  </si>
  <si>
    <t>Deuda Interna</t>
  </si>
  <si>
    <t>Instituciones de Crédito</t>
  </si>
  <si>
    <t>Títulos y Valores</t>
  </si>
  <si>
    <t>Arrendamientos Financieros</t>
  </si>
  <si>
    <t>Deuda Externa</t>
  </si>
  <si>
    <t>Organismos Financieros Internacionales</t>
  </si>
  <si>
    <t>Deuda Bilateral</t>
  </si>
  <si>
    <t>Subtotal Corto Plazo</t>
  </si>
  <si>
    <t>Largo Plazo</t>
  </si>
  <si>
    <t>Subtotal Lago Plazo</t>
  </si>
  <si>
    <t>Otros Pasivos</t>
  </si>
  <si>
    <t>Total Deuda y Otros Pasivos</t>
  </si>
  <si>
    <t>Informe Analítico de la Deuda Pública y Otros Pasivos - LDF</t>
  </si>
  <si>
    <t>Denominación de la Deuda Pública y Otros Pasivos (c)</t>
  </si>
  <si>
    <t>Saldo</t>
  </si>
  <si>
    <t>Disposiciones del Periodo (e)</t>
  </si>
  <si>
    <t>Amortizaciones del Periodo (f)</t>
  </si>
  <si>
    <t>Revaluaciones, Reclasificaciones y Otros Ajustes (g)</t>
  </si>
  <si>
    <t>Saldo Final del Periodo (h)</t>
  </si>
  <si>
    <t>Pago de Intereses del Periodo (i)</t>
  </si>
  <si>
    <t>Pago de Comisiones y demás costos asociados durante el Periodo (j)</t>
  </si>
  <si>
    <t>h=d+e-f+g</t>
  </si>
  <si>
    <t>1. Deuda Pública (1=A+B)</t>
  </si>
  <si>
    <t>A. Corto Plazo (A=a1+a2+a3)</t>
  </si>
  <si>
    <t>a1) Instituciones de Crédito</t>
  </si>
  <si>
    <t>a2) Títulos y Valores</t>
  </si>
  <si>
    <t>a3) Arrendamientos Financieros</t>
  </si>
  <si>
    <t>B. Largo Plazo (B=b1+b2+b3)</t>
  </si>
  <si>
    <t>b1) Instituciones de Crédito</t>
  </si>
  <si>
    <t>b2) Títulos y Valores</t>
  </si>
  <si>
    <t>b3) Arrendamientos Financieros</t>
  </si>
  <si>
    <t xml:space="preserve">2. Otros Pasivos </t>
  </si>
  <si>
    <t>3. Total de la Deuda Pública y Otros Pasivos (3=1+2)</t>
  </si>
  <si>
    <t>4. Deuda Contingente 1 (informativo)</t>
  </si>
  <si>
    <t>A. Deuda Contingente 1</t>
  </si>
  <si>
    <t>B. Deuda Contingente 2</t>
  </si>
  <si>
    <t>C. Deuda Contingente XX</t>
  </si>
  <si>
    <t>5. Valor de Instrumentos Bono Cupón Cero 2 (Informativo)</t>
  </si>
  <si>
    <t>A. Instrumento Bono Cupón Cero 1</t>
  </si>
  <si>
    <t>B. Instrumento Bono Cupón Cero 2</t>
  </si>
  <si>
    <t>C. Instrumento Bono Cupón Cero XX</t>
  </si>
  <si>
    <t>Se refiere a cualquier Financiamiento sin fuente o garantía de pago definida, que sea asumida de manera solidaria o subsidiaria por las Entidades Federativas con sus Municipios, organismos descentralizados y empresas de participación estatal mayoritaria y fideicomisos, locales o municipales, y por los Municipios con sus respectivos organismos descentralizados y empresas de participación municipal mayoritaria.</t>
  </si>
  <si>
    <t>Se refiere al valor del Bono Cupón Cero que respalda el pago de los créditos asociados al mismo (Activo).</t>
  </si>
  <si>
    <t>Obligaciones a Corto Plazo (k)</t>
  </si>
  <si>
    <t>Monto</t>
  </si>
  <si>
    <t>Plazo</t>
  </si>
  <si>
    <t>Tasa de Interés</t>
  </si>
  <si>
    <t>Comisiones y Costos Relacionados (o)</t>
  </si>
  <si>
    <t>Tasa Efectiva</t>
  </si>
  <si>
    <t>Contratado (l)</t>
  </si>
  <si>
    <t>Pactado</t>
  </si>
  <si>
    <t>(n)</t>
  </si>
  <si>
    <t>(p)</t>
  </si>
  <si>
    <t>(m)</t>
  </si>
  <si>
    <t>6. Obligaciones a Corto Plazo (Informativo)</t>
  </si>
  <si>
    <t>A. Crédito 1</t>
  </si>
  <si>
    <t>B. Crédito 2</t>
  </si>
  <si>
    <t>C. Crédito XX</t>
  </si>
  <si>
    <t>Informe Analítico de Obligaciones Diferentes de Financiamientos – LDF</t>
  </si>
  <si>
    <t>Denominación de las Obligaciones Diferentes de Financiamiento (c)</t>
  </si>
  <si>
    <t>Fecha del Contrato (d)</t>
  </si>
  <si>
    <t>Fecha de inicio de operación del proyecto (e)</t>
  </si>
  <si>
    <t>Fecha de vencimiento (f)</t>
  </si>
  <si>
    <t>Monto de la inversión pactado (g)</t>
  </si>
  <si>
    <t>Plazo pactado (h)</t>
  </si>
  <si>
    <t>Monto promedio mensual del pago de la contraprestación (i)</t>
  </si>
  <si>
    <t>Monto promedio mensual del pago de la contraprestación correspondiente al pago de inversión (j)</t>
  </si>
  <si>
    <t>A. Asociaciones Público Privadas (APP’s) (A=a+b+c+d)</t>
  </si>
  <si>
    <t>a) APP 1</t>
  </si>
  <si>
    <t>b) APP 2</t>
  </si>
  <si>
    <t>c) APP 3</t>
  </si>
  <si>
    <t>d) APP XX</t>
  </si>
  <si>
    <t>B. Otros Instrumentos (B=a+b+c+d)</t>
  </si>
  <si>
    <t>a) Otro Instrumento 1</t>
  </si>
  <si>
    <t>b) Otro Instrumento 2</t>
  </si>
  <si>
    <t>c) Otro Instrumento 3</t>
  </si>
  <si>
    <t>d) Otro Instrumento XX</t>
  </si>
  <si>
    <t>C. Total de Obligaciones Diferentes de Financiamiento (C=A+B)</t>
  </si>
  <si>
    <t>A Corto Plazo</t>
  </si>
  <si>
    <t>A Mediano Plazo</t>
  </si>
  <si>
    <t>A Largo Plazo</t>
  </si>
  <si>
    <t>Se deberá cumplir con lo siguiente:</t>
  </si>
  <si>
    <t>NOTAS DE DESGLOSE</t>
  </si>
  <si>
    <t>NOTAS DE MEMORIA: Cuentas de Orden</t>
  </si>
  <si>
    <t>NOTAS DE GESTION ADMINISTRATIVA:</t>
  </si>
  <si>
    <t>Incluir los 17 puntos señalados</t>
  </si>
  <si>
    <t>1.</t>
  </si>
  <si>
    <t>Introducción.</t>
  </si>
  <si>
    <t>2.</t>
  </si>
  <si>
    <t>Panorama Económico y Financiero.</t>
  </si>
  <si>
    <t>3.</t>
  </si>
  <si>
    <t>Autorización e Historia.</t>
  </si>
  <si>
    <t>4.</t>
  </si>
  <si>
    <t>Organización y Objeto Social.</t>
  </si>
  <si>
    <t>5.</t>
  </si>
  <si>
    <t>Bases de Preparación de los Estados Financieros.</t>
  </si>
  <si>
    <t>6.</t>
  </si>
  <si>
    <t>Políticas de Contabilidad Significativas.</t>
  </si>
  <si>
    <t>7.</t>
  </si>
  <si>
    <t>Posición en Moneda Estranjera y Protección por Riesgo Cambiario.</t>
  </si>
  <si>
    <t>8.</t>
  </si>
  <si>
    <t>Reporte Analítico del Activo.</t>
  </si>
  <si>
    <t>9.</t>
  </si>
  <si>
    <t>Fideicomisos, Mandatos y Análogos.</t>
  </si>
  <si>
    <t>10.</t>
  </si>
  <si>
    <t>Reporte de la Recaudación.</t>
  </si>
  <si>
    <t>11.</t>
  </si>
  <si>
    <t>Información sobre la Deuda y el Reporte Analítico de la Deuda.</t>
  </si>
  <si>
    <t>12.</t>
  </si>
  <si>
    <t>Calificaciones otorgadas.</t>
  </si>
  <si>
    <t>13.</t>
  </si>
  <si>
    <t>Proceso de Mejora.</t>
  </si>
  <si>
    <t>14.</t>
  </si>
  <si>
    <t>Información por Segmentos.</t>
  </si>
  <si>
    <t>15.</t>
  </si>
  <si>
    <t>Eventos Posteriores al Cierre.</t>
  </si>
  <si>
    <t>16.</t>
  </si>
  <si>
    <t>Partes Relacionadas.</t>
  </si>
  <si>
    <t>17.</t>
  </si>
  <si>
    <t>Responsabilidad Sobre la Presentación Razonable de los Estados Financieros.</t>
  </si>
  <si>
    <t>Ampliaciones y Reducciones           (+ ó -)</t>
  </si>
  <si>
    <t>Diferencia</t>
  </si>
  <si>
    <t>(1)</t>
  </si>
  <si>
    <t>(2)</t>
  </si>
  <si>
    <t>(3= 1 +2)</t>
  </si>
  <si>
    <t>(4)</t>
  </si>
  <si>
    <t>(5)</t>
  </si>
  <si>
    <t>(6= 5 - 1 )</t>
  </si>
  <si>
    <t>Contribuciones de Mejoras</t>
  </si>
  <si>
    <t>Productos</t>
  </si>
  <si>
    <t>Aprovechamientos</t>
  </si>
  <si>
    <t>Ingresos Derivados de Financiamientos</t>
  </si>
  <si>
    <t xml:space="preserve">Impuestos </t>
  </si>
  <si>
    <t>Capital</t>
  </si>
  <si>
    <t>Transferencias, Asignaciones, Subsidios y Otras Ayudas</t>
  </si>
  <si>
    <t>Ingresos  derivados de Financiamiento</t>
  </si>
  <si>
    <t>Los Ingresos Excedentes  se presentan para efectos de cumplimiento de la Ley de Ingresos del Estado y Ley de Contabilidad Gubernamental.</t>
  </si>
  <si>
    <t>El importe reflejado siempre debe ser mayor a cero. Nunca en rojo.</t>
  </si>
  <si>
    <t>Estado Analítico de Ingresos Detallado – LDF</t>
  </si>
  <si>
    <t>Ingreso</t>
  </si>
  <si>
    <t>Diferencia (e)</t>
  </si>
  <si>
    <t>Estimado (d)</t>
  </si>
  <si>
    <t>Ampliaciones/ (Reducciones)</t>
  </si>
  <si>
    <t>Modificado</t>
  </si>
  <si>
    <t>Devengado</t>
  </si>
  <si>
    <t>Recaudado</t>
  </si>
  <si>
    <t>(c)</t>
  </si>
  <si>
    <t>Ingresos de Libre Disposición</t>
  </si>
  <si>
    <t>A. Impuestos</t>
  </si>
  <si>
    <t>B. Cuotas y Aportaciones de Seguridad Social</t>
  </si>
  <si>
    <t>C. Contribuciones de Mejoras</t>
  </si>
  <si>
    <t>D. Derechos</t>
  </si>
  <si>
    <t>E. Productos</t>
  </si>
  <si>
    <t>F. Aprovechamientos</t>
  </si>
  <si>
    <t>H. Participaciones</t>
  </si>
  <si>
    <t>(H=h1+h2+h3+h4+h5+h6+h7+h8+h9+h10+h11)</t>
  </si>
  <si>
    <t xml:space="preserve">h1) Fondo General de Participaciones </t>
  </si>
  <si>
    <t>h2) Fondo de Fomento Municipal</t>
  </si>
  <si>
    <t>h3) Fondo de Fiscalización y Recaudación</t>
  </si>
  <si>
    <t>h4) Fondo de Compensación</t>
  </si>
  <si>
    <t>h5) Fondo de Extracción de Hidrocarburos</t>
  </si>
  <si>
    <t>h6) Impuesto Especial Sobre Producción y Servicios</t>
  </si>
  <si>
    <t>h7) 0.136% de la Recaudación Federal Participable</t>
  </si>
  <si>
    <t>h8) 3.17% Sobre Extracción de Petróleo</t>
  </si>
  <si>
    <t>h9) Gasolinas y Diésel</t>
  </si>
  <si>
    <t>h10) Fondo del Impuesto Sobre la Renta</t>
  </si>
  <si>
    <t>h11) Fondo de Estabilización de los Ingresos de las Entidades Federativas</t>
  </si>
  <si>
    <t>I. Incentivos Derivados de la Colaboración Fiscal (I=i1+i2+i3+i4+i5)</t>
  </si>
  <si>
    <t>i1) Tenencia o Uso de Vehículos</t>
  </si>
  <si>
    <t>i2) Fondo de Compensación ISAN</t>
  </si>
  <si>
    <t>i3) Impuesto Sobre Automóviles Nuevos</t>
  </si>
  <si>
    <t>i4) Fondo de Compensación de Repecos-Intermedios</t>
  </si>
  <si>
    <t>i5) Otros Incentivos Económicos</t>
  </si>
  <si>
    <t>K. Convenios</t>
  </si>
  <si>
    <t>k1) Otros Convenios y Subsidios</t>
  </si>
  <si>
    <t>L. Otros Ingresos de Libre Disposición (L=l1+l2)</t>
  </si>
  <si>
    <t xml:space="preserve">l1) Participaciones en Ingresos Locales </t>
  </si>
  <si>
    <t>l2) Otros Ingresos de Libre Disposición</t>
  </si>
  <si>
    <t xml:space="preserve">I. Total de Ingresos de Libre Disposición                                                 </t>
  </si>
  <si>
    <t>(I=A+B+C+D+E+F+G+H+I+J+K+L)</t>
  </si>
  <si>
    <t>Ingresos Excedentes de Ingresos de Libre Disposición</t>
  </si>
  <si>
    <t xml:space="preserve">Transferencias Federales Etiquetadas </t>
  </si>
  <si>
    <t>A. Aportaciones (A=a1+a2+a3+a4+a5+a6+a7+a8)</t>
  </si>
  <si>
    <t>a1) Fondo de Aportaciones para la Nómina Educativa y Gasto Operativo</t>
  </si>
  <si>
    <t>a2) Fondo de Aportaciones para los Servicios de Salud</t>
  </si>
  <si>
    <t>a3) Fondo de Aportaciones para la Infraestructura Social</t>
  </si>
  <si>
    <t>a4) Fondo de Aportaciones para el Fortalecimiento de los Municipios y de las Demarcaciones Territoriales del Distrito Federal</t>
  </si>
  <si>
    <t>a5) Fondo de Aportaciones Múltiples</t>
  </si>
  <si>
    <t>a6) Fondo de Aportaciones para la Educación Tecnológica y de Adultos</t>
  </si>
  <si>
    <t>a7) Fondo de Aportaciones para la Seguridad Pública de los Estados y del Distrito Federal</t>
  </si>
  <si>
    <t>a8) Fondo de Aportaciones para el Fortalecimiento de las Entidades Federativas</t>
  </si>
  <si>
    <t>B. Convenios (B=b1+b2+b3+b4)</t>
  </si>
  <si>
    <t>b1) Convenios de Protección Social en Salud</t>
  </si>
  <si>
    <t>b2) Convenios de Descentralización</t>
  </si>
  <si>
    <t>b3) Convenios de Reasignación</t>
  </si>
  <si>
    <t>b4) Otros Convenios y Subsidios</t>
  </si>
  <si>
    <t>C. Fondos Distintos de Aportaciones (C=c1+c2)</t>
  </si>
  <si>
    <t>c1) Fondo para Entidades Federativas y Municipios Productores de Hidrocarburos</t>
  </si>
  <si>
    <t>c2) Fondo Minero</t>
  </si>
  <si>
    <t>E. Otras Transferencias Federales Etiquetadas</t>
  </si>
  <si>
    <t>II. Total de Transferencias Federales Etiquetadas (II = A + B + C + D + E)</t>
  </si>
  <si>
    <t>III. Ingresos Derivados de Financiamientos (III = A)</t>
  </si>
  <si>
    <t>A. Ingresos Derivados de Financiamientos</t>
  </si>
  <si>
    <t>IV. Total de Ingresos (IV = I + II + III)</t>
  </si>
  <si>
    <t>Datos Informativos</t>
  </si>
  <si>
    <t>1. Ingresos Derivados de Financiamientos con Fuente de Pago de Ingresos de Libre Disposición</t>
  </si>
  <si>
    <t>2. Ingresos Derivados de Financiamientos con Fuente de Pago de Transferencias Federales Etiquetadas</t>
  </si>
  <si>
    <t>3. Ingresos Derivados de Financiamientos (3 = 1 + 2)</t>
  </si>
  <si>
    <t>Conciliacion entre los Ingresos Presupuestarios y Contables</t>
  </si>
  <si>
    <t>Estado Analítico del Ejercicio Presupuesto de Egresos</t>
  </si>
  <si>
    <t>Clasificación por Objeto del Gasto (Capítulo y Concepto)</t>
  </si>
  <si>
    <t>Ejercicio del Presupuesto por
Capítulo del Gasto</t>
  </si>
  <si>
    <t>Egresos Aprobado   Anual</t>
  </si>
  <si>
    <t>Egresos Modificado   Anual</t>
  </si>
  <si>
    <t>Egresos Devengado Acumulado</t>
  </si>
  <si>
    <t>Egresos Pagado     Acumulado</t>
  </si>
  <si>
    <t>Subejercicio</t>
  </si>
  <si>
    <t>(3=1+2)</t>
  </si>
  <si>
    <t>( 6 = 3 - 4 )</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</si>
  <si>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</si>
  <si>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</si>
  <si>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</si>
  <si>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</si>
  <si>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</si>
  <si>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</si>
  <si>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</si>
  <si>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</si>
  <si>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</si>
  <si>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</si>
  <si>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</si>
  <si>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</si>
  <si>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</si>
  <si>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</si>
  <si>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</si>
  <si>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</si>
  <si>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</si>
  <si>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</si>
  <si>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</si>
  <si>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</si>
  <si>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</si>
  <si>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</si>
  <si>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</si>
  <si>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</si>
  <si>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</si>
  <si>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 Fideicomisos, Mandatos y Otros Análogos</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</si>
  <si>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</si>
  <si>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</si>
  <si>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</si>
  <si>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</si>
  <si>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</si>
  <si>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</si>
  <si>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</si>
  <si>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</si>
  <si>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</si>
  <si>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</si>
  <si>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</si>
  <si>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</si>
  <si>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</si>
  <si>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</si>
  <si>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</si>
  <si>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</si>
  <si>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</si>
  <si>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</si>
  <si>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</si>
  <si>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</si>
  <si>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Deuda Pública</t>
  </si>
  <si>
    <t>Amortización de la Deuda Pública</t>
  </si>
  <si>
    <t>Adeudos de Ejercicios Fiscales Anteriores (Adefas)</t>
  </si>
  <si>
    <t>Total del Gasto</t>
  </si>
  <si>
    <t>Estado Analítico del Ejercicio del Presupuesto de Egresos Detallado - LDF</t>
  </si>
  <si>
    <t xml:space="preserve">Clasificación por Objeto del Gasto (Capítulo y Concepto) </t>
  </si>
  <si>
    <t>Egresos</t>
  </si>
  <si>
    <t>Subejercicio (e)</t>
  </si>
  <si>
    <t>Aprobado (d)</t>
  </si>
  <si>
    <t xml:space="preserve">Ampliaciones/ (Reducciones) </t>
  </si>
  <si>
    <t xml:space="preserve">Modificado </t>
  </si>
  <si>
    <t xml:space="preserve">Pagado </t>
  </si>
  <si>
    <t>I. Gasto No Etiquetado (I=A+B+C+D+E+F+G+H+I)</t>
  </si>
  <si>
    <t>A. Servicios Personales (A=a1+a2+a3+a4+a5+a6+a7)</t>
  </si>
  <si>
    <t>a1) Remuneraciones al Personal de Carácter Permanente</t>
  </si>
  <si>
    <t>a2) Remuneraciones al Personal de Carácter Transitorio</t>
  </si>
  <si>
    <t>a3) Remuneraciones Adicionales y Especiales</t>
  </si>
  <si>
    <t>a4) Seguridad Social</t>
  </si>
  <si>
    <t>a5) Otras Prestaciones Sociales y Económicas</t>
  </si>
  <si>
    <t>a6) Previsiones</t>
  </si>
  <si>
    <t>a7) Pago de Estímulos a Servidores Públicos</t>
  </si>
  <si>
    <t>B. Materiales y Suministros (B=b1+b2+b3+b4+b5+b6+b7+b8+b9)</t>
  </si>
  <si>
    <t>b1) Materiales de Administración, Emisión de Documentos y Artículos Oficiales</t>
  </si>
  <si>
    <t>b2) Alimentos y Utensilios</t>
  </si>
  <si>
    <t>b3) Materias Primas y Materiales de Producción y Comercialización</t>
  </si>
  <si>
    <t>b4) Materiales y Artículos de Construcción y de Reparación</t>
  </si>
  <si>
    <t>b5) Productos Químicos, Farmacéuticos y de Laboratorio</t>
  </si>
  <si>
    <t>b6) Combustibles, Lubricantes y Aditivos</t>
  </si>
  <si>
    <t>b7) Vestuario, Blancos, Prendas de Protección y Artículos Deportivos</t>
  </si>
  <si>
    <t>b8) Materiales y Suministros Para Seguridad</t>
  </si>
  <si>
    <t>b9) Herramientas, Refacciones y Accesorios Menores</t>
  </si>
  <si>
    <t>C. Servicios Generales (C=c1+c2+c3+c4+c5+c6+c7+c8+c9)</t>
  </si>
  <si>
    <t>c1) Servicios Básicos</t>
  </si>
  <si>
    <t>c2) Servicios de Arrendamiento</t>
  </si>
  <si>
    <t>c3) Servicios Profesionales, Científicos, Técnicos y Otros Servicios</t>
  </si>
  <si>
    <t>c4) Servicios Financieros, Bancarios y Comerciales</t>
  </si>
  <si>
    <t>c5) Servicios de Instalación, Reparación, Mantenimiento y Conservación</t>
  </si>
  <si>
    <t>c6) Servicios de Comunicación Social y Publicidad</t>
  </si>
  <si>
    <t>c7) Servicios de Traslado y Viáticos</t>
  </si>
  <si>
    <t>c8) Servicios Oficiales</t>
  </si>
  <si>
    <t>c9) Otros Servicios Generales</t>
  </si>
  <si>
    <t>D. Transferencias, Asignaciones, Subsidios y Otras Ayudas (D=d1+d2+d3+d4+d5+d6+d7+d8+d9)</t>
  </si>
  <si>
    <t>d1) Transferencias Internas y Asignaciones al Sector Público</t>
  </si>
  <si>
    <t>d2) Transferencias al Resto del Sector Público</t>
  </si>
  <si>
    <t>d3) Subsidios y Subvenciones</t>
  </si>
  <si>
    <t>d4) Ayudas Sociales</t>
  </si>
  <si>
    <t>d5) Pensiones y Jubilaciones</t>
  </si>
  <si>
    <t>d6) Transferencias a Fideicomisos, Mandatos y Otros Análogos</t>
  </si>
  <si>
    <t>d7) Transferencias a la Seguridad Social</t>
  </si>
  <si>
    <t>d8) Donativos</t>
  </si>
  <si>
    <t>d9) Transferencias al Exterior</t>
  </si>
  <si>
    <t>E. Bienes Muebles, Inmuebles e Intangibles (E=e1+e2+e3+e4+e5+e6+e7+e8+e9)</t>
  </si>
  <si>
    <t>e1) Mobiliario y Equipo de Administración</t>
  </si>
  <si>
    <t>e2) Mobiliario y Equipo Educacional y Recreativo</t>
  </si>
  <si>
    <t>e3) Equipo e Instrumental Médico y de Laboratorio</t>
  </si>
  <si>
    <t>e4) Vehículos y Equipo de Transporte</t>
  </si>
  <si>
    <t>e5) Equipo de Defensa y Seguridad</t>
  </si>
  <si>
    <t>e6) Maquinaria, Otros Equipos y Herramientas</t>
  </si>
  <si>
    <t>e7) Activos Biológicos</t>
  </si>
  <si>
    <t>e8) Bienes Inmuebles</t>
  </si>
  <si>
    <t>e9) Activos Intangibles</t>
  </si>
  <si>
    <t>F. Inversión Pública (F=f1+f2+f3)</t>
  </si>
  <si>
    <t>f1) Obra Pública en Bienes de Dominio Público</t>
  </si>
  <si>
    <t>f2) Obra Pública en Bienes Propios</t>
  </si>
  <si>
    <t>f3) Proyectos Productivos y Acciones de Fomento</t>
  </si>
  <si>
    <t>G. Inversiones Financieras y Otras Provisiones (G=g1+g2+g3+g4+g5+g6+g7)</t>
  </si>
  <si>
    <t>g1) Inversiones Para el Fomento de Actividades Productivas</t>
  </si>
  <si>
    <t>g2) Acciones y Participaciones de Capital</t>
  </si>
  <si>
    <t>g3) Compra de Títulos y Valores</t>
  </si>
  <si>
    <t>g4) Concesión de Préstamos</t>
  </si>
  <si>
    <t>g5) Inversiones en Fideicomisos, Mandatos y Otros Análogos</t>
  </si>
  <si>
    <t>Fideicomiso de Desastres Naturales (Informativo)</t>
  </si>
  <si>
    <t>g6) Otras Inversiones Financieras</t>
  </si>
  <si>
    <t>g7) Provisiones para Contingencias y Otras Erogaciones Especiales</t>
  </si>
  <si>
    <t>H. Participaciones y Aportaciones (H=h1+h2+h3)</t>
  </si>
  <si>
    <t>h1) Participaciones</t>
  </si>
  <si>
    <t>h2) Aportaciones</t>
  </si>
  <si>
    <t>h3) Convenios</t>
  </si>
  <si>
    <t>I. Deuda Pública (I=i1+i2+i3+i4+i5+i6+i7)</t>
  </si>
  <si>
    <t>i1) Amortización de la Deuda Pública</t>
  </si>
  <si>
    <t>i2) Intereses de la Deuda Pública</t>
  </si>
  <si>
    <t>i3) Comisiones de la Deuda Pública</t>
  </si>
  <si>
    <t>i4) Gastos de la Deuda Pública</t>
  </si>
  <si>
    <t>i5) Costo por Coberturas</t>
  </si>
  <si>
    <t>i6) Apoyos Financieros</t>
  </si>
  <si>
    <t>i7) Adeudos de Ejercicios Fiscales Anteriores (ADEFAS)</t>
  </si>
  <si>
    <t>II. Gasto Etiquetado (II=A+B+C+D+E+F+G+H+I)</t>
  </si>
  <si>
    <t>III. Total de Egresos (III = I + II)</t>
  </si>
  <si>
    <t>Clasificación Económica (por Tipo de Gasto)</t>
  </si>
  <si>
    <t>Gasto Corriente</t>
  </si>
  <si>
    <t>Gasto de Capital</t>
  </si>
  <si>
    <t>Amortización del la Deuda y Disminución de Pasivos</t>
  </si>
  <si>
    <t>A continuación se conceptualizan las siguientes categorías:</t>
  </si>
  <si>
    <t>1. Gasto Corriente</t>
  </si>
  <si>
    <t>Son los gastos de consumo y/o de operación, el arrendamiento de la propiedad y las transferencias otorgadas a los otros componentes institucionales del sistema económico para financiar gastos de esas características.</t>
  </si>
  <si>
    <t>2. Gasto de Capital</t>
  </si>
  <si>
    <t>Son los gastos destinados a la inversión de capital y las transferencias a los otros componentes institucionales del sistema económico que se efectúan para financiar gastos de éstos con tal propósito.</t>
  </si>
  <si>
    <t>3. Amortización de la deuda y disminución de pasivos</t>
  </si>
  <si>
    <t>Comprende la amortización de la deuda adquirida y disminución de pasivos con el sector privado, público y externo.</t>
  </si>
  <si>
    <t>4. Pensiones y Jubilaciones</t>
  </si>
  <si>
    <t>Son los gastos destinados para el pago a pensionistas y jubilados o a sus familiares, que cubren los gobiernos Federal, Estatal y Municipal, o bien el Instituto de Seguridad Social correspondiente.</t>
  </si>
  <si>
    <t>Punto Adicionado DOF 30-09-2015</t>
  </si>
  <si>
    <t xml:space="preserve">5. Participaciones </t>
  </si>
  <si>
    <t>Son los gastos destinados a cubrir las participaciones para las entidades federativas y/o los municipios.</t>
  </si>
  <si>
    <t>Clasificación Administrativa (Por Unidad Administrativa)</t>
  </si>
  <si>
    <t>Clasificación Administrativa</t>
  </si>
  <si>
    <t>Pagado</t>
  </si>
  <si>
    <t>I. Gasto No Etiquetado</t>
  </si>
  <si>
    <t>(I=A+B+C+D+E+F+G+H)</t>
  </si>
  <si>
    <t>A. Dependencia o Unidad Administrativa 1</t>
  </si>
  <si>
    <t>B. Dependencia o Unidad Administrativa 2</t>
  </si>
  <si>
    <t>C. Dependencia o Unidad Administrativa 3</t>
  </si>
  <si>
    <t>D. Dependencia o Unidad Administrativa 4</t>
  </si>
  <si>
    <t>E. Dependencia o Unidad Administrativa 5</t>
  </si>
  <si>
    <t>F. Dependencia o Unidad Administrativa 6</t>
  </si>
  <si>
    <t>G. Dependencia o Unidad Administrativa 7</t>
  </si>
  <si>
    <t>H. Dependencia o Unidad Administrativa xx</t>
  </si>
  <si>
    <t>II. Gasto Etiquetado</t>
  </si>
  <si>
    <t>(II=A+B+C+D+E+F+G+H)</t>
  </si>
  <si>
    <t>Clasificación Administrativa (Por Poderes)</t>
  </si>
  <si>
    <t>Poder Ejecutivo</t>
  </si>
  <si>
    <t>Poder Legislativo</t>
  </si>
  <si>
    <t>Poder Judicial</t>
  </si>
  <si>
    <t>Órganos Autónomos</t>
  </si>
  <si>
    <t>Clasificación Administrativa (Por Tipo de Organismos o Entidad Paraestatal)</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</si>
  <si>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</si>
  <si>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</si>
  <si>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</si>
  <si>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</si>
  <si>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</si>
  <si>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Empresariales Financieras No Monetarias con Participación Estatal Mayoritaria</t>
  </si>
  <si>
    <t>Fideicomisos Financieros Públicos con Participación Estatal Mayoritaria</t>
  </si>
  <si>
    <t>Clasificación Funcional (Finalidad y Función)</t>
  </si>
  <si>
    <t>Gobierno</t>
  </si>
  <si>
    <t>Legislación</t>
  </si>
  <si>
    <t>Justicia</t>
  </si>
  <si>
    <t>Coordinación de la Politica de Gobierno</t>
  </si>
  <si>
    <t>Relaciones Exteriores</t>
  </si>
  <si>
    <t>Asuntos Financieros y Hacendarios</t>
  </si>
  <si>
    <t>Seguridad Nacional</t>
  </si>
  <si>
    <t>Asuntos de Orden Público y Seguridad Interior</t>
  </si>
  <si>
    <t>Desarrollo Social</t>
  </si>
  <si>
    <t>Protección Ambiental</t>
  </si>
  <si>
    <t>Viviendas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</si>
  <si>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</si>
  <si>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</si>
  <si>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</si>
  <si>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</si>
  <si>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</si>
  <si>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</si>
  <si>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</si>
  <si>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</si>
  <si>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</si>
  <si>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</si>
  <si>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</si>
  <si>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</si>
  <si>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</si>
  <si>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Tencología e Innovación</t>
  </si>
  <si>
    <t>Otras Industrias y Otros Asuntos Económicos</t>
  </si>
  <si>
    <t>Otras No Clasificadas en funciones anteriores</t>
  </si>
  <si>
    <t>Transacdciones de la Deuda Pública / Costo financiero de la Deuda</t>
  </si>
  <si>
    <t>Transferencias, Participaciones y Aportaciones entre Diferentes Niveles y Órdenes de gobierno</t>
  </si>
  <si>
    <t>Saneamiento del Sistema Financiero</t>
  </si>
  <si>
    <t>Adeudos de ejercicios Fiscales Anteriores</t>
  </si>
  <si>
    <t>I. Gasto No Etiquetado (I=A+B+C+D)</t>
  </si>
  <si>
    <t>A. Gobierno (A=a1+a2+a3+a4+a5+a6+a7+a8)</t>
  </si>
  <si>
    <t>a1) Legislación</t>
  </si>
  <si>
    <t>a2) Justicia</t>
  </si>
  <si>
    <t>a3) Coordinación de la Política de Gobierno</t>
  </si>
  <si>
    <t>a4) Relaciones Exteriores</t>
  </si>
  <si>
    <t>a5) Asuntos Financieros y Hacendarios</t>
  </si>
  <si>
    <t>a6) Seguridad Nacional</t>
  </si>
  <si>
    <t>a7) Asuntos de Orden Público y de Seguridad Interior</t>
  </si>
  <si>
    <t>a8) Otros Servicios Generales</t>
  </si>
  <si>
    <t>B. Desarrollo Social (B=b1+b2+b3+b4+b5+b6+b7)</t>
  </si>
  <si>
    <t>b1) Protección Ambiental</t>
  </si>
  <si>
    <t>b2) Vivienda y Servicios a la Comunidad</t>
  </si>
  <si>
    <t>b3) Salud</t>
  </si>
  <si>
    <t>b4) Recreación, Cultura y Otras Manifestaciones Sociales</t>
  </si>
  <si>
    <t>b5) Educación</t>
  </si>
  <si>
    <t>b6) Protección Social</t>
  </si>
  <si>
    <t>b7) Otros Asuntos Sociales</t>
  </si>
  <si>
    <t>C. Desarrollo Económico (C=c1+c2+c3+c4+c5+c6+c7+c8+c9)</t>
  </si>
  <si>
    <t>c1) Asuntos Económicos, Comerciales y Laborales en General</t>
  </si>
  <si>
    <t>c2) Agropecuaria, Silvicultura, Pesca y Caza</t>
  </si>
  <si>
    <t>c3) Combustibles y Energía</t>
  </si>
  <si>
    <t>c4) Minería, Manufacturas y Construcción</t>
  </si>
  <si>
    <t>c5) Transporte</t>
  </si>
  <si>
    <t>c6) Comunicaciones</t>
  </si>
  <si>
    <t>c7) Turismo</t>
  </si>
  <si>
    <t>c8) Ciencia, Tecnología e Innovación</t>
  </si>
  <si>
    <t>c9) Otras Industrias y Otros Asuntos Económicos</t>
  </si>
  <si>
    <t>D. Otras No Clasificadas en Funciones Anteriores (D=d1+d2+d3+d4)</t>
  </si>
  <si>
    <t>d1) Transacciones de la Deuda Publica / Costo Financiero de la Deuda</t>
  </si>
  <si>
    <t>d2) Transferencias, Participaciones y Aportaciones Entre Diferentes Niveles y Ordenes de Gobierno</t>
  </si>
  <si>
    <t>d3) Saneamiento del Sistema Financiero</t>
  </si>
  <si>
    <t>d4) Adeudos de Ejercicios Fiscales Anteriores</t>
  </si>
  <si>
    <t>II. Gasto Etiquetado (II=A+B+C+D)</t>
  </si>
  <si>
    <t>Por Partida del Gasto</t>
  </si>
  <si>
    <t>Ejercicio del Presupuesto por
Partida  /  Descripción</t>
  </si>
  <si>
    <t>% Avance Anual</t>
  </si>
  <si>
    <t>(7= 4/3)</t>
  </si>
  <si>
    <t>Servicios personales</t>
  </si>
  <si>
    <t>Remuneraciones al personal de carácter permanente</t>
  </si>
  <si>
    <t>Sueldo base al personal permanente</t>
  </si>
  <si>
    <t>Sueldos</t>
  </si>
  <si>
    <t>Riesgo laboral</t>
  </si>
  <si>
    <t>Ayuda para habitación</t>
  </si>
  <si>
    <t>Prima por riesgo laboral</t>
  </si>
  <si>
    <t>Ayuda para energía eláctrica</t>
  </si>
  <si>
    <t>Honorarios asimilables a salarios</t>
  </si>
  <si>
    <t xml:space="preserve">Honorarios   </t>
  </si>
  <si>
    <t>Sueldos base al personal eventual</t>
  </si>
  <si>
    <t>Remuneraciones adicionales y especiales</t>
  </si>
  <si>
    <t>Primas por años de servicios efectivos prestados</t>
  </si>
  <si>
    <t>Primas y acreditaciones por años de servicio efectivos prestados al personal</t>
  </si>
  <si>
    <t>Primas de vacaciones, dominical y gratificación de fin de año</t>
  </si>
  <si>
    <t>Prima vacacional</t>
  </si>
  <si>
    <t>Gratificación por fin de año</t>
  </si>
  <si>
    <t>Compensación por ajuste de calendario</t>
  </si>
  <si>
    <t>Compensación por bono navideño</t>
  </si>
  <si>
    <t>Compensaciones</t>
  </si>
  <si>
    <t>Estímulos al personal de confianza</t>
  </si>
  <si>
    <t>Estado Analítico del Ejercicio de Presupuesto de Egresos- Detallado – LDF</t>
  </si>
  <si>
    <t>(Clasificación de Servicios Personales por Categoría)</t>
  </si>
  <si>
    <t xml:space="preserve">Devengado </t>
  </si>
  <si>
    <t>I. Gasto No Etiquetado (I=A+B+C+D+E+F)</t>
  </si>
  <si>
    <t>A. Personal Administrativo y de Servicio Público</t>
  </si>
  <si>
    <t>B. Magisterio</t>
  </si>
  <si>
    <t>C. Servicios de Salud (C=c1+c2)</t>
  </si>
  <si>
    <t>c1) Personal Administrativo</t>
  </si>
  <si>
    <t>c2) Personal Médico, Paramédico y afín</t>
  </si>
  <si>
    <t>D. Seguridad Pública</t>
  </si>
  <si>
    <t>E. Gastos asociados a la implementación de nuevas leyes federales o reformas a las mismas (E = e1 + e2)</t>
  </si>
  <si>
    <t>e1) Nombre del Programa o Ley 1</t>
  </si>
  <si>
    <t>e2) Nombre del Programa o Ley 2</t>
  </si>
  <si>
    <t>F. Sentencias laborales definitivas</t>
  </si>
  <si>
    <t>II. Gasto Etiquetado (II=A+B+C+D+E+F)</t>
  </si>
  <si>
    <t>III. Total del Gasto en Servicios Personales (III = I + II)</t>
  </si>
  <si>
    <t>1. Total de Egresos Presupuestarios</t>
  </si>
  <si>
    <t>Otros Egresos Presupuestales No Contables</t>
  </si>
  <si>
    <t>Otros Gastos Contables No Presupuestales</t>
  </si>
  <si>
    <t>4. Total de Gasto Contable  (4=  1  -  2  +  3 )</t>
  </si>
  <si>
    <t xml:space="preserve">                                                  (pesos)</t>
  </si>
  <si>
    <t>Identificacion del crédito o Instrumento</t>
  </si>
  <si>
    <t>Contratacion / Colocación</t>
  </si>
  <si>
    <t>Amortización</t>
  </si>
  <si>
    <t>A</t>
  </si>
  <si>
    <t>B</t>
  </si>
  <si>
    <t>C=A-B</t>
  </si>
  <si>
    <t>Créditos Bancarios</t>
  </si>
  <si>
    <t>Total Créditos Bancarios</t>
  </si>
  <si>
    <t>Otros Instrumentos de Deuda</t>
  </si>
  <si>
    <t>Total Otros Instrumentos de Deuda</t>
  </si>
  <si>
    <t>TOTAL</t>
  </si>
  <si>
    <t>Intereses de la Deuda</t>
  </si>
  <si>
    <t>Total de Interéses Créditos Bancarios</t>
  </si>
  <si>
    <t>Total Intereses Otros Instrumentos de Deuda</t>
  </si>
  <si>
    <t>Gasto Por Categoría Programática</t>
  </si>
  <si>
    <t xml:space="preserve">                 (PESOS)</t>
  </si>
  <si>
    <t>Egresos Devengado     Anual</t>
  </si>
  <si>
    <t>Egresos Pagado     Anual</t>
  </si>
  <si>
    <t>Programas</t>
  </si>
  <si>
    <t>Sujetos a Reglas de Operación</t>
  </si>
  <si>
    <t>Otros Subsidios</t>
  </si>
  <si>
    <t xml:space="preserve">   Desempeño de las Funciones:</t>
  </si>
  <si>
    <t>Prestación de Servicios Públicos</t>
  </si>
  <si>
    <t>Provisión de Bienes Públics</t>
  </si>
  <si>
    <t>Planeación, Seguimiento y Evaluación de Políticas Públicas</t>
  </si>
  <si>
    <t>Promoción y Fomento</t>
  </si>
  <si>
    <t>Regulación y Supervisión</t>
  </si>
  <si>
    <t>Funciones de las Fuerzas Armadas (Unicamente el Gobierno Federal)</t>
  </si>
  <si>
    <t>Específicos</t>
  </si>
  <si>
    <t>Proyectos de Inversión</t>
  </si>
  <si>
    <t xml:space="preserve">   Administrativos y de Apoyos</t>
  </si>
  <si>
    <t>Apoyo al Proceso Presupuestario y para Mejorar la Eficiencia Institucional</t>
  </si>
  <si>
    <t>Apoyo a la Función Pública y al Mejoramiento de la Gestión</t>
  </si>
  <si>
    <t>Operaciones Ajenas</t>
  </si>
  <si>
    <t xml:space="preserve">   Compromisos</t>
  </si>
  <si>
    <t>Obligaciones de Cumplimiento de Resolición Jurisdiccional</t>
  </si>
  <si>
    <t>Desastres Naturales</t>
  </si>
  <si>
    <t xml:space="preserve">   Obligaciones</t>
  </si>
  <si>
    <t>Aportaciones a la Seguridad Social</t>
  </si>
  <si>
    <t>Aportaciones a Fondos de Estabilización</t>
  </si>
  <si>
    <t>Aportaciones a Fondos de Inversión y Reestructura de Pensiones</t>
  </si>
  <si>
    <t xml:space="preserve">   Programas de gasto Federalizado ( Gobierno Federal)</t>
  </si>
  <si>
    <t>Gasto Federalizado</t>
  </si>
  <si>
    <t xml:space="preserve">   Participaciones a Entidades Federativas y Municipios</t>
  </si>
  <si>
    <t xml:space="preserve">   Costo Financiero, Deuda o Apoyo a Deudores y Ahorradores de la Banca</t>
  </si>
  <si>
    <t xml:space="preserve">   Adeudos de Ejercicios Fiscales Anteriores</t>
  </si>
  <si>
    <t>Gastos por proyectos de Inversión</t>
  </si>
  <si>
    <t>GASTO DE INVERSION EJERCIDO:</t>
  </si>
  <si>
    <t xml:space="preserve">NOMBRE DEL PROYECTO </t>
  </si>
  <si>
    <t xml:space="preserve">MONTO EROGADO </t>
  </si>
  <si>
    <r>
      <t>ORIGEN DEL RECURSO</t>
    </r>
    <r>
      <rPr>
        <b/>
        <sz val="14"/>
        <rFont val="Arial Narrow"/>
        <family val="2"/>
      </rPr>
      <t>*</t>
    </r>
  </si>
  <si>
    <t>*</t>
  </si>
  <si>
    <t>Se deberán informar con todas las fuentes del recurso.</t>
  </si>
  <si>
    <t>Ya sean obras con Recurso Federal, Recurso Estatal e Ingresos Propios del ente Público.</t>
  </si>
  <si>
    <t>Indicadores de Postura Fiscal</t>
  </si>
  <si>
    <t>Estimado Original Anual</t>
  </si>
  <si>
    <t>Pagado 3</t>
  </si>
  <si>
    <t>I. Ingresos Presupuestarios (I= 1 + 2 )</t>
  </si>
  <si>
    <t>1. Ingresos Gobierno del Estado 1</t>
  </si>
  <si>
    <t>2. Ingresos Sector Paraestatal  1</t>
  </si>
  <si>
    <t>II. Egresos Presupuestarios ( II= 3+4 )</t>
  </si>
  <si>
    <t>3. Egresos del Gobierno de la Entidad Federativa 2</t>
  </si>
  <si>
    <t>4. Egresos  del Sector Paraestatal  2</t>
  </si>
  <si>
    <t>III. Balance Presupuestario (Superávit o Déficit)  (III= I-II)</t>
  </si>
  <si>
    <t>III. Balance Presupuestario (Superávit o Déficit)</t>
  </si>
  <si>
    <t>IV. Interéses, Comisiones y Gastos de la Deuda</t>
  </si>
  <si>
    <t>V. Balance Primario (superávit o Déficit)   (V= III-IV)</t>
  </si>
  <si>
    <t>A. Financiamiento</t>
  </si>
  <si>
    <t>B. Amortización de la Deuda</t>
  </si>
  <si>
    <t>C. Endeudamiento o Desendeudamiento   (C=A-B)</t>
  </si>
  <si>
    <t>RECOMENDACIONES CONAC</t>
  </si>
  <si>
    <t xml:space="preserve">1 Los Ingresos que se presentan son los ingresos presupuestario totales sin incluir los ingresos por financiamientos. Los Ingresos del Gobierno de la Entidad Federativa corresponden a los del Poder Ejecutivo, Legislativo Judicial y Autónomos. </t>
  </si>
  <si>
    <t>2 Los egresos que se presentan son los egresos presupuestarios totales sin incluir los egresos por amortización. Los egresos del Gobierno de la Entidad Federativa corresponden a los del Poder Ejecutivo, Legislativo, Judicial y Órganos Autónomos 3 Para Ingresos se reportan los ingresos recaudados; para egresos se reportan los egresos pagados</t>
  </si>
  <si>
    <t>3 Para Ingresos se reportan los ingresos recaudados; para egresos se reportan los egresos pagados.</t>
  </si>
  <si>
    <t>Balance Presupuestario - LDF</t>
  </si>
  <si>
    <t>Estimado/</t>
  </si>
  <si>
    <t>Recaudado/</t>
  </si>
  <si>
    <t>A. Ingresos Totales (A = A1+A2+A3)</t>
  </si>
  <si>
    <t>A1. Ingresos de Libre Disposición</t>
  </si>
  <si>
    <t>A2. Transferencias Federales Etiquetadas</t>
  </si>
  <si>
    <t>A3. Financiamiento Neto</t>
  </si>
  <si>
    <r>
      <t>B. Egresos Presupuestarios</t>
    </r>
    <r>
      <rPr>
        <b/>
        <vertAlign val="superscript"/>
        <sz val="7.5"/>
        <color theme="1"/>
        <rFont val="Arial Narrow"/>
        <family val="2"/>
      </rPr>
      <t>1</t>
    </r>
    <r>
      <rPr>
        <b/>
        <sz val="7.5"/>
        <color theme="1"/>
        <rFont val="Arial Narrow"/>
        <family val="2"/>
      </rPr>
      <t xml:space="preserve"> (B = B1+B2)</t>
    </r>
  </si>
  <si>
    <t>B1. Gasto No Etiquetado (sin incluir Amortización de la Deuda Pública)</t>
  </si>
  <si>
    <t xml:space="preserve">B2. Gasto Etiquetado (sin incluir Amortización de la Deuda Pública) </t>
  </si>
  <si>
    <t>C. Remanentes del Ejercicio Anterior ( C = C1 + C2 )</t>
  </si>
  <si>
    <t>C1. Remanentes de Ingresos de Libre Disposición aplicados en el periodo</t>
  </si>
  <si>
    <t>C2. Remanentes de Transferencias Federales Etiquetadas aplicados en el periodo</t>
  </si>
  <si>
    <t>I. Balance Presupuestario (I = A – B + C)</t>
  </si>
  <si>
    <t>II. Balance Presupuestario sin Financiamiento Neto (II = I - A3)</t>
  </si>
  <si>
    <t>III. Balance Presupuestario sin Financiamiento Neto y sin Remanentes del Ejercicio Anterior (III= II - C)</t>
  </si>
  <si>
    <t>Aprobado</t>
  </si>
  <si>
    <t>E. Intereses, Comisiones y Gastos de la Deuda (E = E1+E2)</t>
  </si>
  <si>
    <t>E1. Intereses, Comisiones y Gastos de la Deuda con Gasto No Etiquetado</t>
  </si>
  <si>
    <t>E2. Intereses, Comisiones y Gastos de la Deuda con Gasto Etiquetado</t>
  </si>
  <si>
    <t>IV. Balance Primario (IV = III + E)</t>
  </si>
  <si>
    <t>Estimado/ Aprobado</t>
  </si>
  <si>
    <t>F. Financiamiento (F = F1 + F2)</t>
  </si>
  <si>
    <t>F1. Financiamiento con Fuente de Pago de Ingresos de Libre Disposición</t>
  </si>
  <si>
    <t>F2. Financiamiento con Fuente de Pago de Transferencias Federales Etiquetadas</t>
  </si>
  <si>
    <t>G. Amortización de la Deuda (G = G1 + G2)</t>
  </si>
  <si>
    <t>G1. Amortización de la Deuda Pública con Gasto No Etiquetado</t>
  </si>
  <si>
    <t>G2. Amortización de la Deuda Pública con Gasto Etiquetado</t>
  </si>
  <si>
    <t>A3. Financiamiento Neto (A3 = F – G )</t>
  </si>
  <si>
    <t xml:space="preserve">A1. Ingresos de Libre Disposición </t>
  </si>
  <si>
    <t>A3.1 Financiamiento Neto con Fuente de Pago de Ingresos de Libre Disposición (A3.1 = F1 – G1)</t>
  </si>
  <si>
    <t>V. Balance Presupuestario de Recursos Disponibles (V = A1 + A3.1 – B 1 + C1)</t>
  </si>
  <si>
    <t>VI. Balance Presupuestario de Recursos Disponibles sin Financiamiento Neto (VI = V – A3.1)</t>
  </si>
  <si>
    <t>A3.2 Financiamiento Neto con Fuente de Pago de Transferencias Federales Etiquetadas (A3.2 = F2 – G2)</t>
  </si>
  <si>
    <t>B2. Gasto Etiquetado (sin incluir Amortización de la Deuda Pública)</t>
  </si>
  <si>
    <t>VII. Balance Presupuestario de Recursos Etiquetados (VII = A2 + A3.2 – B2 + C2)</t>
  </si>
  <si>
    <t>VIII. Balance Presupuestario de Recursos Etiquetados sin Financiamiento Neto (VIII = VII – A3.2)</t>
  </si>
  <si>
    <t xml:space="preserve">                                        (pesos)</t>
  </si>
  <si>
    <t>Fondo, Programa o Convenio</t>
  </si>
  <si>
    <t>Datos de la Cuenta Bancaria</t>
  </si>
  <si>
    <t>Institución Bancaria</t>
  </si>
  <si>
    <t>Número de Cuenta</t>
  </si>
  <si>
    <t>NOTA: La información de este formato es ACUMULADA</t>
  </si>
  <si>
    <t>Matriz de Indicadores de Resultados</t>
  </si>
  <si>
    <t>I.- Información contable</t>
  </si>
  <si>
    <t>Estado de Situación Financiera-Detallado-LDF</t>
  </si>
  <si>
    <t>Informe Analítico de Obligaciones Diferentes de Financiamiento-LDF</t>
  </si>
  <si>
    <t xml:space="preserve">Estado Analítico de Ingresos Detallado-LDF                                 </t>
  </si>
  <si>
    <t xml:space="preserve">Conciliación entre los Ingresos Presupuestarios y Contables      </t>
  </si>
  <si>
    <t>Estado Analítico del Ejercicio Presupuesto de Egresos Detallado-LDF</t>
  </si>
  <si>
    <t>Clasificación Por Objeto del Gasto</t>
  </si>
  <si>
    <t>Clasificación Económica (Por Tipo de Gasto)</t>
  </si>
  <si>
    <t>Por Unidad Administrativa</t>
  </si>
  <si>
    <t>Clasificación Administrativa, Por Poderes</t>
  </si>
  <si>
    <t>Clasificación Administrativa, Por tipo de Organismo o Entidad Paraestatal</t>
  </si>
  <si>
    <t>Estado Analítico del Ejercicio Presupuesto de Egresos -Detallado-LDF</t>
  </si>
  <si>
    <t xml:space="preserve">Estado Analítico del Ejercicio Presupuesto de Egresos - Detallado-LDF  </t>
  </si>
  <si>
    <t>Conciliación entre los Egresos Presupuestarios y los Gastos Contables</t>
  </si>
  <si>
    <t xml:space="preserve">Intereses de la Deuda                                                        </t>
  </si>
  <si>
    <t xml:space="preserve">Informe de Avance Programático </t>
  </si>
  <si>
    <t xml:space="preserve">IV.- Información Complementaria-Anexos. </t>
  </si>
  <si>
    <t>Hacienda Pública / Patrimonio Generado de Ejercicios Anteriores</t>
  </si>
  <si>
    <t>Exceso o Insuficiencia en la Actualización de la Hacienda Pública / Patrimonio</t>
  </si>
  <si>
    <t>Gasto por Programa Presupuestario (NO APLICA)</t>
  </si>
  <si>
    <t>Relación de esquemas bursátiles y de coberturas financieras (SOLO EN CUENTA PÚBLICA)</t>
  </si>
  <si>
    <t>Relación de Bienes que Componen su Patrimonio (SEGUNDO TRIMESTRE y CUENTA PÚBLICA)</t>
  </si>
  <si>
    <t xml:space="preserve">   Subsidios: Sector Social y Privado o Estados y Municipios</t>
  </si>
  <si>
    <t>Ingresos Finanacieros</t>
  </si>
  <si>
    <t xml:space="preserve">Aprovechamientos Patrimoniales </t>
  </si>
  <si>
    <t>1. Total de Ingresos Presupuestarios</t>
  </si>
  <si>
    <t>2.Mas Ingresos contables No Presupuestarios</t>
  </si>
  <si>
    <t>3.Menos Ingresos Presupuestarios No Contables</t>
  </si>
  <si>
    <t>4. Total de Ingresos Contables  (4=  1  +  2  -  3 )</t>
  </si>
  <si>
    <t xml:space="preserve">2. Menos Egresos Presupuestarios No Contables </t>
  </si>
  <si>
    <t xml:space="preserve">Materias Primas y Materiales de Producción y Comercializacíon </t>
  </si>
  <si>
    <t xml:space="preserve">Materiales y Suministros </t>
  </si>
  <si>
    <t>3. Más Gastos Contables No Presupuestarios</t>
  </si>
  <si>
    <t xml:space="preserve">Productos </t>
  </si>
  <si>
    <t xml:space="preserve">Aprovechamientos </t>
  </si>
  <si>
    <t xml:space="preserve">Participaciones, Aportaciones, Convenios, Incentivos Derivados de la Colaboración Fiscal, Fondos Distintos de Aportaciones, Transferencias, Asignaciones, Subsidios y Subvenciones, y Pensiones y Juvilaciones </t>
  </si>
  <si>
    <t xml:space="preserve">Participaciones,  Aportaciones, Convenios, Incentivos Derivados de la Colaboracion Fiscal y Fondos Distintos de Aportaciones </t>
  </si>
  <si>
    <t>Rubros de  Ingresos</t>
  </si>
  <si>
    <t>Estimado</t>
  </si>
  <si>
    <t xml:space="preserve">Recaudado </t>
  </si>
  <si>
    <t>Ingresos por Ventas de Bienes, Prestacion de Servicios y Otros Ingresos</t>
  </si>
  <si>
    <t xml:space="preserve">Participaciones, Aportaciones, Convenios, Incentivos Derivados de la Colaboracción Fiscal y Fondos Distintos de Aportaciones </t>
  </si>
  <si>
    <t xml:space="preserve">Ingresos Excedentes </t>
  </si>
  <si>
    <t>Estado Analitico de Ingresos Por Fuente de Financiamiento</t>
  </si>
  <si>
    <t xml:space="preserve">Ingresos del Poder Ejecutivo Federal o Estatal y de los Municipios </t>
  </si>
  <si>
    <t xml:space="preserve">Transferencias, Asignaciones, Subsidios y Subvenciones, y Pensiones y Jubilaciones </t>
  </si>
  <si>
    <t>Ingresos De los Entes Públicos de los Poderes Legislativo y Judicial, de los Órganos Autonomos y del Sector Paraestatal o Paramunicipal, asi como de las Empresas Productivas del Estado</t>
  </si>
  <si>
    <t>G. Ingresos por Ventas de Bienes y Prestación de Servicios</t>
  </si>
  <si>
    <t>J. Transferencias y Asignaciones</t>
  </si>
  <si>
    <t>Ingresos de  Gestión</t>
  </si>
  <si>
    <t>Ingresos por Venta de Bienes y Prestación de Servicios</t>
  </si>
  <si>
    <t>Transferencias, Asignaciones, Subsidios y Subvenciones, y Pensiones y Jubilaciones</t>
  </si>
  <si>
    <t xml:space="preserve">Participaciones, Aportaciones, Convenios, Incentivos Derivados de la Colaboración Fiscal y Fondos Distintos de Aportaciones </t>
  </si>
  <si>
    <t>Aumento por Insuficiencia de Estimaciones por Pérdida o Deterioro u Obsolescencia</t>
  </si>
  <si>
    <t xml:space="preserve">     Interno</t>
  </si>
  <si>
    <t xml:space="preserve">     Externo</t>
  </si>
  <si>
    <r>
      <t>Productos</t>
    </r>
    <r>
      <rPr>
        <vertAlign val="superscript"/>
        <sz val="10"/>
        <color theme="1"/>
        <rFont val="Arial Narrow"/>
        <family val="2"/>
      </rPr>
      <t>1</t>
    </r>
  </si>
  <si>
    <r>
      <t>Aprovechamientos</t>
    </r>
    <r>
      <rPr>
        <vertAlign val="superscript"/>
        <sz val="10"/>
        <color theme="1"/>
        <rFont val="Arial Narrow"/>
        <family val="2"/>
      </rPr>
      <t>2</t>
    </r>
  </si>
  <si>
    <r>
      <t>Ingresos por ventas de Bienes, Prestación de Servicios y Otros Ingresos</t>
    </r>
    <r>
      <rPr>
        <vertAlign val="superscript"/>
        <sz val="10"/>
        <color theme="1"/>
        <rFont val="Arial Narrow"/>
        <family val="2"/>
      </rPr>
      <t>3</t>
    </r>
  </si>
  <si>
    <t>D. Transferencias, Asignaciones, Subsidios y Subvenciones, y Pensiones y Jubilaciones</t>
  </si>
  <si>
    <t>Otros Ingresos Contables No Presupuestarios</t>
  </si>
  <si>
    <t>Otros Ingresos Presupuestarios No Contables</t>
  </si>
  <si>
    <t>Arctivos Biológicos</t>
  </si>
  <si>
    <t>Armonización de la Deuda Pública</t>
  </si>
  <si>
    <t>Adeudos de Ejercicios Fiscales Anteriores (ADEFAS)</t>
  </si>
  <si>
    <r>
      <rPr>
        <b/>
        <vertAlign val="superscript"/>
        <sz val="9"/>
        <color theme="0" tint="-0.34998626667073579"/>
        <rFont val="Arial Narrow"/>
        <family val="2"/>
      </rPr>
      <t>1</t>
    </r>
    <r>
      <rPr>
        <b/>
        <sz val="9"/>
        <color theme="0" tint="-0.34998626667073579"/>
        <rFont val="Arial Narrow"/>
        <family val="2"/>
      </rPr>
      <t xml:space="preserve"> </t>
    </r>
    <r>
      <rPr>
        <sz val="9"/>
        <color theme="0" tint="-0.34998626667073579"/>
        <rFont val="Arial Narrow"/>
        <family val="2"/>
      </rPr>
      <t>Incluye interesesque generan las cuentas bancarias de los entes públicos en productos.</t>
    </r>
  </si>
  <si>
    <r>
      <rPr>
        <b/>
        <vertAlign val="superscript"/>
        <sz val="9"/>
        <color theme="0" tint="-0.34998626667073579"/>
        <rFont val="Arial Narrow"/>
        <family val="2"/>
      </rPr>
      <t>2</t>
    </r>
    <r>
      <rPr>
        <vertAlign val="superscript"/>
        <sz val="9"/>
        <color theme="0" tint="-0.34998626667073579"/>
        <rFont val="Arial Narrow"/>
        <family val="2"/>
      </rPr>
      <t xml:space="preserve"> </t>
    </r>
    <r>
      <rPr>
        <sz val="9"/>
        <color theme="0" tint="-0.34998626667073579"/>
        <rFont val="Arial Narrow"/>
        <family val="2"/>
      </rPr>
      <t>Incluye donativos en efectivo del Poder Ejecutivo, entre otros aprovechamientos.</t>
    </r>
  </si>
  <si>
    <r>
      <rPr>
        <b/>
        <vertAlign val="superscript"/>
        <sz val="9"/>
        <color theme="0" tint="-0.34998626667073579"/>
        <rFont val="Arial Narrow"/>
        <family val="2"/>
      </rPr>
      <t>3</t>
    </r>
    <r>
      <rPr>
        <sz val="9"/>
        <color theme="0" tint="-0.34998626667073579"/>
        <rFont val="Arial Narrow"/>
        <family val="2"/>
      </rPr>
      <t xml:space="preserve"> Se refiere a los ingresos propios obtenidos por los Poderes Legislativo y Judicial, los Organos Autónomos y las entidades de la administracion pública paraestataly paramunicipal, por sus actividades diversas no inherentes a su operación que general recursos y que no sean ingresos por venta de bienes o prestación de servicios, tales como donativos en efectivo, entre otros.</t>
    </r>
  </si>
  <si>
    <r>
      <rPr>
        <b/>
        <sz val="9"/>
        <color theme="0" tint="-0.34998626667073579"/>
        <rFont val="Arial Narrow"/>
        <family val="2"/>
      </rPr>
      <t>1</t>
    </r>
    <r>
      <rPr>
        <sz val="9"/>
        <color theme="0" tint="-0.34998626667073579"/>
        <rFont val="Arial Narrow"/>
        <family val="2"/>
      </rPr>
      <t>. Se deberán incluir los Ingresos Contables No Presupuestarios que no se regularizaron presupuestariamente durante el ejercicio</t>
    </r>
  </si>
  <si>
    <r>
      <rPr>
        <b/>
        <sz val="9"/>
        <color theme="0" tint="-0.34998626667073579"/>
        <rFont val="Arial Narrow"/>
        <family val="2"/>
      </rPr>
      <t>2</t>
    </r>
    <r>
      <rPr>
        <sz val="9"/>
        <color theme="0" tint="-0.34998626667073579"/>
        <rFont val="Arial Narrow"/>
        <family val="2"/>
      </rPr>
      <t>. Los Ingresos Financieros y otros ingresos se regularizarán presupuestariamente de acuerdo a la legislacion aplicable</t>
    </r>
  </si>
  <si>
    <t>Pagado
Acumulado al periodo</t>
  </si>
  <si>
    <t>Ejercido
Acumulado al periodo</t>
  </si>
  <si>
    <t>Devengado
Acumulado al periodo</t>
  </si>
  <si>
    <t>Comprometido
Acumulado al Periodo</t>
  </si>
  <si>
    <t>Modificado Anual</t>
  </si>
  <si>
    <t>Ampliaciones / Reducciones</t>
  </si>
  <si>
    <t>Aprobado Anual</t>
  </si>
  <si>
    <t>Área y/o Ubicación Geográfica</t>
  </si>
  <si>
    <t>Fondo (Aportaciones Multiples, Convenios,etc..) (Alfanumerico) (FASS, FASP,etc)</t>
  </si>
  <si>
    <t>Fuente de Financiamiento (Federal, Estatal, Ingresos Propios)</t>
  </si>
  <si>
    <t>Tipo de Financiamiento (1. Gasto No Etiquetado, 2 Gasto Etiquetado)</t>
  </si>
  <si>
    <t>Año
Año de origen del recurso</t>
  </si>
  <si>
    <t>Tipo de Gasto
(1 Gto Corriente, 2 Gto de Capital)</t>
  </si>
  <si>
    <t>Clasificador por Objeto del Gasto
(Partida del Gasto)</t>
  </si>
  <si>
    <t>Servicios Personales por Categoría</t>
  </si>
  <si>
    <t>Tipo de Beneficiario</t>
  </si>
  <si>
    <t>Actividad o Proyecto</t>
  </si>
  <si>
    <t>Programa Presupuestario</t>
  </si>
  <si>
    <t>Subfunción</t>
  </si>
  <si>
    <t>Función</t>
  </si>
  <si>
    <t>Finalidad</t>
  </si>
  <si>
    <t>CENTRO GESTOR
Unidad Administrativa</t>
  </si>
  <si>
    <t>PRESUPUESTO DE EGRESOS</t>
  </si>
  <si>
    <t>FONDO</t>
  </si>
  <si>
    <t>POSICION PRESUPUESTARIA</t>
  </si>
  <si>
    <t>AREA FUNCIONAL</t>
  </si>
  <si>
    <t xml:space="preserve">CLASIFICACIÓN ADMINISTRATIVA </t>
  </si>
  <si>
    <t>Tipo de Recurso (1)</t>
  </si>
  <si>
    <t>Desglose de saldo en Bancos e Inversiones</t>
  </si>
  <si>
    <t>Desglose del saldo presentado en el formato ETCA-I-02, en el inciso A2), de la Cuenta:
BANCOS/TESORERÍA</t>
  </si>
  <si>
    <t>Desglose del saldo presentado en el formato ETCA-I-02, en el inciso A4), de la Cuenta:
INVERSIONES TEMPORALES (HASTA 3 MESES)</t>
  </si>
  <si>
    <t>Desglose del saldo presentado en el formato ETCA-I-02, en el inciso B1), de la Cuenta:
INVERSIONES FINANCIERAS DE CORTO PLAZO</t>
  </si>
  <si>
    <t>Desglose del saldo presentado en el formato ETCA-I-02, en el inciso A) del Activo No Circulante, de la Cuenta:
INVERSIONES FINANCIERAS A LARGO PLAZO</t>
  </si>
  <si>
    <t>Nota: En caso de que la cuenta bancaria tenga los dos tipos de recursos, presentar dos veces la misma cuenta separando los saldos por tipo de recurso.</t>
  </si>
  <si>
    <t>1) Tipo de Recurso: Federal o Estatal (incluye Ingresos Propios)</t>
  </si>
  <si>
    <t>Hacienda Pública / Patrimonio Neto Final de 2019</t>
  </si>
  <si>
    <t>Anexo A</t>
  </si>
  <si>
    <t>Anexo B</t>
  </si>
  <si>
    <t xml:space="preserve">Desglose de saldo en Bancos e Inversiones </t>
  </si>
  <si>
    <t>Gasto de acuerdo a la Estructura Programática (LAYOUT EXCEL)</t>
  </si>
  <si>
    <t>Anexo C</t>
  </si>
  <si>
    <t xml:space="preserve">                                                                    </t>
  </si>
  <si>
    <t xml:space="preserve">                                                        </t>
  </si>
  <si>
    <t xml:space="preserve">       </t>
  </si>
  <si>
    <t xml:space="preserve">     </t>
  </si>
  <si>
    <t xml:space="preserve">          </t>
  </si>
  <si>
    <t xml:space="preserve">                                                                                                                     </t>
  </si>
  <si>
    <r>
      <t xml:space="preserve">        NOTAS A LOS ESTADOS FINANCIEROS       </t>
    </r>
    <r>
      <rPr>
        <b/>
        <sz val="14"/>
        <color theme="1"/>
        <rFont val="Arial Narrow"/>
        <family val="2"/>
      </rPr>
      <t xml:space="preserve">                                                                                                                         Ver Guía de Elaboración             </t>
    </r>
  </si>
  <si>
    <t xml:space="preserve">                                                            </t>
  </si>
  <si>
    <t xml:space="preserve">                                                                                                                                                     </t>
  </si>
  <si>
    <t xml:space="preserve">                                                                                                                                </t>
  </si>
  <si>
    <t xml:space="preserve">                                                                                                                                                         </t>
  </si>
  <si>
    <t xml:space="preserve">                                                                                                                                     </t>
  </si>
  <si>
    <t xml:space="preserve">                                                                                                                                      </t>
  </si>
  <si>
    <t xml:space="preserve">                               </t>
  </si>
  <si>
    <t xml:space="preserve">                                                                                          </t>
  </si>
  <si>
    <t xml:space="preserve">                 </t>
  </si>
  <si>
    <t xml:space="preserve">                                                       </t>
  </si>
  <si>
    <t>31 de diciembre de 2019</t>
  </si>
  <si>
    <t>Hacienda Pública / Patrimonio Contribuido Neto de 2019</t>
  </si>
  <si>
    <t>Cambios en la Hacienda Pública / Patrimonio Contribuido Neto de 2020</t>
  </si>
  <si>
    <t>Variaciones de la Hacienda Pública / Patrimonio Generado Neto de 2020</t>
  </si>
  <si>
    <t>Hacienda Pública / Patrimonio Neto Final de 2020</t>
  </si>
  <si>
    <t>Cambios en el Exceso o Insuficiencia en la Actualización de la Hacienda Pública / Patrimonio Neto de 2020</t>
  </si>
  <si>
    <t>al 31 de diciembre de 2019(d)</t>
  </si>
  <si>
    <t>Monto pagado de la inversión al XX de XXXXXX de 2020 (k)</t>
  </si>
  <si>
    <t>Monto pagado de la inversión actualizado al XX de XXXXXX de 2020 (l)</t>
  </si>
  <si>
    <t>Saldo pendiente por pagar de la inversión al XX de XXXXXX de 2020 (m = g – l)</t>
  </si>
  <si>
    <t>DEPENDENCIA / ENTIDAD</t>
  </si>
  <si>
    <t>UNIDAD ADMINISTRATIVA</t>
  </si>
  <si>
    <t>CLAVE</t>
  </si>
  <si>
    <t>UNI. MEDIDA</t>
  </si>
  <si>
    <t>TIPO META</t>
  </si>
  <si>
    <t>VAL. ACUM.</t>
  </si>
  <si>
    <t>DATOS</t>
  </si>
  <si>
    <t>PROGRAMADO ORIGINAL</t>
  </si>
  <si>
    <t>MODIFICADO</t>
  </si>
  <si>
    <t>REALIZADO</t>
  </si>
  <si>
    <t xml:space="preserve">% DE AVANCE </t>
  </si>
  <si>
    <t>PRIMERO</t>
  </si>
  <si>
    <t>SEGUNDO</t>
  </si>
  <si>
    <t>TERCERO</t>
  </si>
  <si>
    <t>CUARTO</t>
  </si>
  <si>
    <t>ANUAL</t>
  </si>
  <si>
    <t>TRIM</t>
  </si>
  <si>
    <t>MET</t>
  </si>
  <si>
    <t>NUM</t>
  </si>
  <si>
    <t>DEN</t>
  </si>
  <si>
    <t>EVALUACIÓN CUALITATIVA</t>
  </si>
  <si>
    <t>Este formato se genera desde el sistema   http://presupuesto.sonora.gob.mx</t>
  </si>
  <si>
    <t>Hacienda Pública / Patrimonio Generado Neto de 2019</t>
  </si>
  <si>
    <t>Exceso o Insuficiencia en la Actualización de la Hacienda Pública / Patrimonio Neto de 2019</t>
  </si>
  <si>
    <t>ETCA-I-01</t>
  </si>
  <si>
    <t>ETCA-I-02</t>
  </si>
  <si>
    <t>ETCA-I-03</t>
  </si>
  <si>
    <t>ETCA-I-04</t>
  </si>
  <si>
    <t>ETCA-I-05</t>
  </si>
  <si>
    <t>ETCA-I-06</t>
  </si>
  <si>
    <t>ETCA-I-07</t>
  </si>
  <si>
    <t>ETCA-I-08</t>
  </si>
  <si>
    <t>ETCA-I-09</t>
  </si>
  <si>
    <t>ETCA-I-10</t>
  </si>
  <si>
    <t>ETCA-I-11</t>
  </si>
  <si>
    <t>ETCA-I-12</t>
  </si>
  <si>
    <t>ETCA-II-01</t>
  </si>
  <si>
    <t>ETCA-II-02</t>
  </si>
  <si>
    <t>ETCA-II-03</t>
  </si>
  <si>
    <t>ETCA-II-04</t>
  </si>
  <si>
    <t>ETCA-II-05</t>
  </si>
  <si>
    <t>ETCA-II-06</t>
  </si>
  <si>
    <t>ETCA-II-07</t>
  </si>
  <si>
    <t>ETCA-II-08</t>
  </si>
  <si>
    <t>ETCA-II-09</t>
  </si>
  <si>
    <t>ETCA-II-10</t>
  </si>
  <si>
    <t>ETCA-II-11</t>
  </si>
  <si>
    <t>ETCA-II-12</t>
  </si>
  <si>
    <t>ETCA-II-13</t>
  </si>
  <si>
    <t>ETCA-II-14</t>
  </si>
  <si>
    <t>ETCA-II-15</t>
  </si>
  <si>
    <t>ETCA-II-16</t>
  </si>
  <si>
    <t>ETCA-II-17</t>
  </si>
  <si>
    <t>ETCA-III-01</t>
  </si>
  <si>
    <t>ETCA-III-02</t>
  </si>
  <si>
    <t>ETCA-III-03</t>
  </si>
  <si>
    <t>ETCA-III-04</t>
  </si>
  <si>
    <t>ETCA-III-05</t>
  </si>
  <si>
    <t>ETCA-IV-01</t>
  </si>
  <si>
    <t>ETCA-IV-02</t>
  </si>
  <si>
    <t>ETCA-IV-03</t>
  </si>
  <si>
    <t>ETCA-IV-04</t>
  </si>
  <si>
    <t>ETCA-IV-05</t>
  </si>
  <si>
    <t>Listado de Formatos ETCA "Evaluación Trimestral Contabilidad Armonizada"</t>
  </si>
  <si>
    <t>TELEVISORA DE HERMOSILLO, S.A. DE C.V.</t>
  </si>
  <si>
    <t>TIE + 1.8</t>
  </si>
  <si>
    <t>CREDITO BANCARIO SIMPLE GRUPO FINANCIERO BANORTE</t>
  </si>
  <si>
    <t>INTERESES CREDITO BANCO GRUPO FINANCIERO BANORTE</t>
  </si>
  <si>
    <t>Pesos propios Televisora de Hermosillo, S.A. de C.V.</t>
  </si>
  <si>
    <t>HSBC</t>
  </si>
  <si>
    <t>071302967-3</t>
  </si>
  <si>
    <t>BBVA Bancomer</t>
  </si>
  <si>
    <t>Santander</t>
  </si>
  <si>
    <t>514650036-9</t>
  </si>
  <si>
    <t>6521970561-5</t>
  </si>
  <si>
    <t>Estatal (Ingresos propios)</t>
  </si>
  <si>
    <t>Fideicomiso</t>
  </si>
  <si>
    <t>Remuneraciones Diversas</t>
  </si>
  <si>
    <t>Ayuda para Despensa</t>
  </si>
  <si>
    <t>Remuneraciones por horas extraordinarias</t>
  </si>
  <si>
    <t>Seguridad  Social</t>
  </si>
  <si>
    <t>Aportaciones al Issste</t>
  </si>
  <si>
    <t>Aportaciones al Fovisste</t>
  </si>
  <si>
    <t>Aportaciones al Sistema de Ahorro para el Retiro</t>
  </si>
  <si>
    <t>Otras prestaciones sociales y económicas</t>
  </si>
  <si>
    <t>Aportaciones al fondo de ahorro de los trabajadores</t>
  </si>
  <si>
    <t>Indemnizaciones al personal</t>
  </si>
  <si>
    <t>Diferencial pot concepto de pensiones y jubilaciones</t>
  </si>
  <si>
    <t>Dias economicos y de descanso obligatorios</t>
  </si>
  <si>
    <t>Ayuda para guarderia a madres trabajadoras</t>
  </si>
  <si>
    <t>Otras prestaciones</t>
  </si>
  <si>
    <t>Pago de Estimulos a servidores publicos</t>
  </si>
  <si>
    <t>Estimulos a personal</t>
  </si>
  <si>
    <t>20000</t>
  </si>
  <si>
    <t>Materiales y suministros</t>
  </si>
  <si>
    <t>21000</t>
  </si>
  <si>
    <t>Materiales de administración, emisión de documento</t>
  </si>
  <si>
    <t>21101</t>
  </si>
  <si>
    <t>Materiales, utiles y equipos menores de oficina</t>
  </si>
  <si>
    <t>21201</t>
  </si>
  <si>
    <t>Materiales y utiles de impresión y produccion</t>
  </si>
  <si>
    <t>21501</t>
  </si>
  <si>
    <t>Material para informacion</t>
  </si>
  <si>
    <t>21601</t>
  </si>
  <si>
    <t>Material de limpieza</t>
  </si>
  <si>
    <t>22000</t>
  </si>
  <si>
    <t>Alimentos y utensilios</t>
  </si>
  <si>
    <t>22101</t>
  </si>
  <si>
    <t>Productos alimenticios para el personal en las ins</t>
  </si>
  <si>
    <t>24000</t>
  </si>
  <si>
    <t>Materiales y articulos de construccion y de repara</t>
  </si>
  <si>
    <t>24601</t>
  </si>
  <si>
    <t>Material electrico y electronico</t>
  </si>
  <si>
    <t>24801</t>
  </si>
  <si>
    <t>Materiales complementarios</t>
  </si>
  <si>
    <t>25000</t>
  </si>
  <si>
    <t>Productos quimicos, farmaceuticos y de laboratorio</t>
  </si>
  <si>
    <t>25301</t>
  </si>
  <si>
    <t>Medicinas y productos farmaceuticos</t>
  </si>
  <si>
    <t>26000</t>
  </si>
  <si>
    <t>Combustibles, lubricantes y aditivos</t>
  </si>
  <si>
    <t>26101</t>
  </si>
  <si>
    <t>Combustibles</t>
  </si>
  <si>
    <t>27000</t>
  </si>
  <si>
    <t>Vestuario, blancos, prendas de proteccion y articu</t>
  </si>
  <si>
    <t>27101</t>
  </si>
  <si>
    <t>Vestuarios y uniformes</t>
  </si>
  <si>
    <t>29000</t>
  </si>
  <si>
    <t>Herramientas, refacciones y accesorios menores</t>
  </si>
  <si>
    <t>29401</t>
  </si>
  <si>
    <t>Refacciones y accesorios menores de equipo de comp</t>
  </si>
  <si>
    <t>29601</t>
  </si>
  <si>
    <t>Refacciones y accesorios menores de equipo de tran</t>
  </si>
  <si>
    <t>30000</t>
  </si>
  <si>
    <t>Servicios generales</t>
  </si>
  <si>
    <t>31000</t>
  </si>
  <si>
    <t>Servicios basicos</t>
  </si>
  <si>
    <t>31101</t>
  </si>
  <si>
    <t>Energia electrica</t>
  </si>
  <si>
    <t>31301</t>
  </si>
  <si>
    <t>Agua potable</t>
  </si>
  <si>
    <t>31401</t>
  </si>
  <si>
    <t>Telefonia tradicional</t>
  </si>
  <si>
    <t>31601</t>
  </si>
  <si>
    <t>Servicio de telecomunicaciones y satelites</t>
  </si>
  <si>
    <t>31701</t>
  </si>
  <si>
    <t>Servicio de acceso a internet, redes y procesamien</t>
  </si>
  <si>
    <t>31801</t>
  </si>
  <si>
    <t>Servicio postal</t>
  </si>
  <si>
    <t>31901</t>
  </si>
  <si>
    <t>Servicios integrales y otros servicios</t>
  </si>
  <si>
    <t>32000</t>
  </si>
  <si>
    <t>Servicio de arrendamiento</t>
  </si>
  <si>
    <t>32101</t>
  </si>
  <si>
    <t>Arrendamiento de terrenos</t>
  </si>
  <si>
    <t>32201</t>
  </si>
  <si>
    <t>Arrendamiento de edificios</t>
  </si>
  <si>
    <t>32302</t>
  </si>
  <si>
    <t>Arrendamiento de equipo y bienes informaticos</t>
  </si>
  <si>
    <t>32501</t>
  </si>
  <si>
    <t>Arrendamiento de equipo de transporte</t>
  </si>
  <si>
    <t>Patentes, Regalias y otros</t>
  </si>
  <si>
    <t>Otros arrendamientos</t>
  </si>
  <si>
    <t>33000</t>
  </si>
  <si>
    <t>Servicios profesionales, cientificos, tecnicos y o</t>
  </si>
  <si>
    <t>33101</t>
  </si>
  <si>
    <t>Servicios legales, de contabilidad, auditorias y r</t>
  </si>
  <si>
    <t>33301</t>
  </si>
  <si>
    <t>Servicios de informatica</t>
  </si>
  <si>
    <t>33401</t>
  </si>
  <si>
    <t>Servicios de capacitacion</t>
  </si>
  <si>
    <t>Impresiones y publicaciones oficiales</t>
  </si>
  <si>
    <t>33801</t>
  </si>
  <si>
    <t>Servicios de vigilancia</t>
  </si>
  <si>
    <t>34000</t>
  </si>
  <si>
    <t>Servicios financieros, bancarios y comerciales</t>
  </si>
  <si>
    <t>34101</t>
  </si>
  <si>
    <t>Servicios financieros y bancarios</t>
  </si>
  <si>
    <t>Seguros de responsabilidad patrimonial y fianzas</t>
  </si>
  <si>
    <t>34501</t>
  </si>
  <si>
    <t>Seguros de bienes patrimoniales</t>
  </si>
  <si>
    <t>Fletes y Maniobras</t>
  </si>
  <si>
    <t>34801</t>
  </si>
  <si>
    <t>Comisiones por ventas</t>
  </si>
  <si>
    <t>35000</t>
  </si>
  <si>
    <t>Servicios de instalacion, reparacion, mantenimient</t>
  </si>
  <si>
    <t>35101</t>
  </si>
  <si>
    <t>Mantenimiento y conservacion de inmuebles</t>
  </si>
  <si>
    <t>35201</t>
  </si>
  <si>
    <t>Mantenimiento y conservacion de mobiliario y equip</t>
  </si>
  <si>
    <t>35302</t>
  </si>
  <si>
    <t>Mantenimiento y conservacion de bienes informatico</t>
  </si>
  <si>
    <t>35501</t>
  </si>
  <si>
    <t>Mantenimiento y conservacion de equipo de transpor</t>
  </si>
  <si>
    <t>35801</t>
  </si>
  <si>
    <t>Servicios de limpieza y manejo de desechos</t>
  </si>
  <si>
    <t>35901</t>
  </si>
  <si>
    <t>Servicios de jardineria y fumigacion</t>
  </si>
  <si>
    <t>36000</t>
  </si>
  <si>
    <t>Servicios de comunicacion social y publicidad</t>
  </si>
  <si>
    <t>36201</t>
  </si>
  <si>
    <t>Difusion por radio, television y otros medios de m</t>
  </si>
  <si>
    <t>36301</t>
  </si>
  <si>
    <t>Servicios de creatividad, preproduccion y producci</t>
  </si>
  <si>
    <t>36601</t>
  </si>
  <si>
    <t>Servicios de creacion y difusion de contenido excl</t>
  </si>
  <si>
    <t>37000</t>
  </si>
  <si>
    <t>Servicios de traslado y viaticos</t>
  </si>
  <si>
    <t>Pasajes Terrestres</t>
  </si>
  <si>
    <t>37501</t>
  </si>
  <si>
    <t>Viaticos en el pais</t>
  </si>
  <si>
    <t>Viaticos en el extranjero</t>
  </si>
  <si>
    <t>38000</t>
  </si>
  <si>
    <t>Servicios oficiales</t>
  </si>
  <si>
    <t>38201</t>
  </si>
  <si>
    <t>Gastos de orden social y cultural</t>
  </si>
  <si>
    <t>38301</t>
  </si>
  <si>
    <t>Congresos y convenciones</t>
  </si>
  <si>
    <t>39000</t>
  </si>
  <si>
    <t>Otros servicios generales</t>
  </si>
  <si>
    <t>39201</t>
  </si>
  <si>
    <t>Impuestos y derechos</t>
  </si>
  <si>
    <t>39501</t>
  </si>
  <si>
    <t>Penas, multas, accesorios y actualizaciones</t>
  </si>
  <si>
    <t>39801</t>
  </si>
  <si>
    <t>Impuestos sobre nominas</t>
  </si>
  <si>
    <t>50000</t>
  </si>
  <si>
    <t>Bienes muebles, inmuebles e intagibles</t>
  </si>
  <si>
    <t>Muebles, Excepto de Oficina y Estantería</t>
  </si>
  <si>
    <t>Bienes informáticos</t>
  </si>
  <si>
    <t>Equipos y aparatos audiovisuales</t>
  </si>
  <si>
    <t>Camaras fotograficas y de video</t>
  </si>
  <si>
    <t>Sistemas de Aire Acondicionado</t>
  </si>
  <si>
    <t>Equipo de Comunicación y Telecomunicación</t>
  </si>
  <si>
    <t>Maquinaria y Equipo Electrico y Electronico</t>
  </si>
  <si>
    <t>Amortización de Capital a Largo Plazo</t>
  </si>
  <si>
    <t>Pago de Intereses Largo Plazo</t>
  </si>
  <si>
    <t>TECNICOS Y REPETIDORAS</t>
  </si>
  <si>
    <t>NOTICIAS</t>
  </si>
  <si>
    <t>VENTAS</t>
  </si>
  <si>
    <t>ADMINISTRACION</t>
  </si>
  <si>
    <t>OPERACIONES</t>
  </si>
  <si>
    <t>DIRECCION GENERAL</t>
  </si>
  <si>
    <t>AUDITORIAS</t>
  </si>
  <si>
    <t>Dependencia y/o Entidad:</t>
  </si>
  <si>
    <t>Programa Presupuestario:</t>
  </si>
  <si>
    <t>E101R01 OPERACIÓN DE RADIODIFUSORAS Y ESTACIONES DE TELEVISIÓN</t>
  </si>
  <si>
    <t>Eje del PED:</t>
  </si>
  <si>
    <t>EJE 1  SONORA EN PAZ Y TRANQUILIDAD</t>
  </si>
  <si>
    <t>Reto del PED:</t>
  </si>
  <si>
    <t>Reto 01 FORTALECER LA CULTURA DE PROTECCIÓN CIVIL QUE PERMITA SALVAGUARDAR LA INTEGRIDAD FÍSICA DE LAS PERSONAS, SU PATRIMONIO Y ENTORNO</t>
  </si>
  <si>
    <t>Beneficiarios:</t>
  </si>
  <si>
    <t>POBLACIÓN DEL ESTADO DE SONORA</t>
  </si>
  <si>
    <t>Resumen narrativo</t>
  </si>
  <si>
    <t>Indicadores</t>
  </si>
  <si>
    <t>Línea base</t>
  </si>
  <si>
    <t>Meta Anual</t>
  </si>
  <si>
    <t>Medios de verificación</t>
  </si>
  <si>
    <t>Supuestos</t>
  </si>
  <si>
    <t>Avance del Período</t>
  </si>
  <si>
    <t>% de Avance</t>
  </si>
  <si>
    <t>(Objetivos)</t>
  </si>
  <si>
    <t>Nombre</t>
  </si>
  <si>
    <t>Fórmula</t>
  </si>
  <si>
    <t>Sentido del indicador</t>
  </si>
  <si>
    <t>Frecuencia</t>
  </si>
  <si>
    <t>Unidad de Medida</t>
  </si>
  <si>
    <t>Valor 2016</t>
  </si>
  <si>
    <t>(Fuentes)</t>
  </si>
  <si>
    <t>FIN</t>
  </si>
  <si>
    <t>BENEFICIAR TANTO A LA POBLACION PRINCIPALMENTE ESTATAL, ASI COMO NACIONAL E INTERNACIONAL CON UN ACCESO A PROGRAMAS EDUCATIVOS, CULTURALES, DEPORTIVO Y DE ENTRETENIMIENTO  TRANSMITIDOS VÍA SATÉLITE.</t>
  </si>
  <si>
    <t xml:space="preserve">TRANSMISION DE PROGRAMAS EDUCATIVOS, CULTURALES, DEPORTIVO Y DE ENTRETENIMIENTO </t>
  </si>
  <si>
    <t>Programas Educativos, Culturales, Deportivos y de Entretenimiento con produccion propia y apoyos externos, con transmision vía satélite con cobertura tanto estatal, nacional e internacional.</t>
  </si>
  <si>
    <t>Ascendente</t>
  </si>
  <si>
    <t>TRIMESTRAL</t>
  </si>
  <si>
    <t>PROGRAMAS</t>
  </si>
  <si>
    <t>PROGRAMACION DIARIA</t>
  </si>
  <si>
    <t>PRESUPUESTO APROBADO PARA LA ENTIDAD</t>
  </si>
  <si>
    <t>PROPÓSITO</t>
  </si>
  <si>
    <t>EL MAYOR NUMERO DE TELEVIDENTES QUE SE BENEFICIEN CON ESTE TIPO DE PROGRAMACIONES.</t>
  </si>
  <si>
    <t>POBLACION BENEFICIADA CON LA PROGRAMACION EDUCATIVA, CULTURAL, DEPORTIVA Y DE ENTRETENIMIENTO VIA SEÑAL SATELITAL</t>
  </si>
  <si>
    <t>((Programas educativos, cultural, deportiva y de entretenimiento con produccion propia al año+Programas educativos, cultural, deportiva y de entretenimiento con apoyos externos al año transmitidos en el año) / total de la programacion educativa, cultural, deportiva y de entretenimiento programados a transmitirse) /100</t>
  </si>
  <si>
    <t>(1972+2144)/ (4200) =
103%</t>
  </si>
  <si>
    <t>(1,121,711/2,932,821)*100=
38.2%</t>
  </si>
  <si>
    <t>(1720+1680)/(3400)= 100%</t>
  </si>
  <si>
    <t>COMPONENTES</t>
  </si>
  <si>
    <t>C1 Programas producidos por TELEMAX</t>
  </si>
  <si>
    <t>PROGRAMAS PRODUCIDOS POR TELEMAX CUIDANDO SU CALIDAD Y CONTENIDO EN BENEFICIO DE LA POBLACION DE TODAS LAS EDADES.</t>
  </si>
  <si>
    <t>(Programas con produccion propia/Programas con produccion externa)/100</t>
  </si>
  <si>
    <t>4116 (absoluto línea base)</t>
  </si>
  <si>
    <t xml:space="preserve">  ((242,433-230,888)/230,888)*100= 5%                         </t>
  </si>
  <si>
    <t xml:space="preserve">  1720/3400 =  51 %                         </t>
  </si>
  <si>
    <t>C2 Programas con produccion externa.</t>
  </si>
  <si>
    <t>PROGRAMAS CON PRODUCCION EXTERNA Y TRANSMITIDOS POR TELEMAX CUIDANDO SU CALIDAD Y CONTENIDO EN BENEFICIO DE LA POBLACION DE TODAS LAS EDADES.</t>
  </si>
  <si>
    <t>(Programas con produccion externa/Programas con produccion propia)*100</t>
  </si>
  <si>
    <t xml:space="preserve">                                              (136,000-135,812)/135,812)*100= 0%</t>
  </si>
  <si>
    <t>1680/3400  = 49%</t>
  </si>
  <si>
    <t>ACTIVIDADES</t>
  </si>
  <si>
    <t xml:space="preserve">A1 C1 Realización de programas en el Estudio.
</t>
  </si>
  <si>
    <t xml:space="preserve">Programas producidos por TELEMAX </t>
  </si>
  <si>
    <t xml:space="preserve">Porcentaje de programacion propia producida en los estudios de TELEMAX en relacion al total de programacion cultural </t>
  </si>
  <si>
    <t>variable</t>
  </si>
  <si>
    <t>A2 C1 Realizacion de programas o capsulas informativas en locaciones tanto estatales, nacionales como internacionales.</t>
  </si>
  <si>
    <t>Programas producidos en otras locaciones por TELEMAX</t>
  </si>
  <si>
    <t xml:space="preserve">Porcentaje de programacion propia producida fuera de las instalaciones de TELEMAX, en relacion al total de programacion cultural </t>
  </si>
  <si>
    <t>A3 C1 Transmision de eventos truqueados o en vivo.</t>
  </si>
  <si>
    <t>Cobertura de programas y eventos.</t>
  </si>
  <si>
    <t>A1 C2 Transmision de programas proporcionados por la SEC</t>
  </si>
  <si>
    <t>Programacion diaria enviada por la SEC</t>
  </si>
  <si>
    <t>Porcentaje de programacion externa diaria enviada por la SEC para ser transmitidos por TELEMAX en relacion al total de programacion cultural</t>
  </si>
  <si>
    <t>A2 C2 Temporadas de programas educativos escolares.</t>
  </si>
  <si>
    <t xml:space="preserve">Programas escolares producidos por la SEC y SEP </t>
  </si>
  <si>
    <t>Porcentaje de programas externos escolares enviados tanto por la SEC como por la SEP, para ser transmitidos por TELEMAX en relacion al total de programacion cultural</t>
  </si>
  <si>
    <t>A3 C2 Recepcion y transmision de programas de diferentes casas productoras.</t>
  </si>
  <si>
    <t>Programas producidos por otras casas productoras</t>
  </si>
  <si>
    <t>Porcentaje de programas externos recibidos para su transmision de casas prodcutoras, cuidando su calidad y contenido en relacion al total de programacion cultural</t>
  </si>
  <si>
    <t>LIC. RAUL RENTERIA VILLA</t>
  </si>
  <si>
    <t>DIRECTOR GENERAL</t>
  </si>
  <si>
    <t>GERENTE DE ADMINISTRACION Y FINANZAS</t>
  </si>
  <si>
    <t>E101R01</t>
  </si>
  <si>
    <t>11301</t>
  </si>
  <si>
    <t>Z1</t>
  </si>
  <si>
    <t>11303</t>
  </si>
  <si>
    <t>11308</t>
  </si>
  <si>
    <t>12101</t>
  </si>
  <si>
    <t>13201</t>
  </si>
  <si>
    <t>13202</t>
  </si>
  <si>
    <t>14101</t>
  </si>
  <si>
    <t>14201</t>
  </si>
  <si>
    <t>14301</t>
  </si>
  <si>
    <t>15101</t>
  </si>
  <si>
    <t>15201</t>
  </si>
  <si>
    <t>15901</t>
  </si>
  <si>
    <t>17102</t>
  </si>
  <si>
    <t>34701</t>
  </si>
  <si>
    <t>37201</t>
  </si>
  <si>
    <t>13301</t>
  </si>
  <si>
    <t>15303</t>
  </si>
  <si>
    <t>15404</t>
  </si>
  <si>
    <t>15413</t>
  </si>
  <si>
    <t>91101</t>
  </si>
  <si>
    <t>A0</t>
  </si>
  <si>
    <t>SISTEMA ESTATAL DE EVALUACION</t>
  </si>
  <si>
    <t xml:space="preserve">            TELEVISORA DE HERMOSILLO, SA DE CV</t>
  </si>
  <si>
    <t>COD</t>
  </si>
  <si>
    <t>PARTIDA</t>
  </si>
  <si>
    <t>ORIGINAL</t>
  </si>
  <si>
    <t>VARIACIÓN</t>
  </si>
  <si>
    <t>JUSTIFICACION</t>
  </si>
  <si>
    <t>La presente disminución se da principalmente ya que se aplicaron reducciones en el partida para cubrir necesidades mas urgentes en otros rubros de la misma 2000.</t>
  </si>
  <si>
    <t>La presente disminución se da principalmente ya que se aplicaron reducciones en el partida para cubrir necesidades mas urgentes en otros rubros de la misma 3000.</t>
  </si>
  <si>
    <t>NOTA:</t>
  </si>
  <si>
    <t xml:space="preserve">CLASIFICACION ECONOMICA DE LOS INGRESOS, DE LOS GASTOS Y DEL FINANCIAMIENTO </t>
  </si>
  <si>
    <t>Código</t>
  </si>
  <si>
    <t xml:space="preserve">Referencia: </t>
  </si>
  <si>
    <t>Clasificador por Rubros de Ingresos (CRI), Clasificador por Objeto del Gasto (COG), Plan de Cuentas (PC).</t>
  </si>
  <si>
    <t>INGRESOS</t>
  </si>
  <si>
    <t>INGRESOS CORRIENTES</t>
  </si>
  <si>
    <t>1.1.1</t>
  </si>
  <si>
    <t>1.1.1.1</t>
  </si>
  <si>
    <t xml:space="preserve">Impuesto sobre el Ingreso, las Utilidades y las Ganancias de Capital  </t>
  </si>
  <si>
    <t>1.1.1.1.1</t>
  </si>
  <si>
    <t>De Personas Físicas</t>
  </si>
  <si>
    <t>1.1.1.1.1.1</t>
  </si>
  <si>
    <t>Impuesto sobre los Ingresos</t>
  </si>
  <si>
    <t>1.1.1.1.2</t>
  </si>
  <si>
    <t>De Empresas y Otras Corporaciones (Personas Morales)</t>
  </si>
  <si>
    <t>1.1.1.1.2.1</t>
  </si>
  <si>
    <t>1.1.1.1.3</t>
  </si>
  <si>
    <t>No Clasificables</t>
  </si>
  <si>
    <t>1.1.1.2</t>
  </si>
  <si>
    <t xml:space="preserve">Impuesto sobre Nómina y la Fuerza de Trabajo  </t>
  </si>
  <si>
    <t>1.1.1.2.1</t>
  </si>
  <si>
    <t>Impuesto sobre Nómina y Asimilables</t>
  </si>
  <si>
    <t>1.1.1.3</t>
  </si>
  <si>
    <t>Impuesto sobre la Propiedad</t>
  </si>
  <si>
    <t>1.1.1.4</t>
  </si>
  <si>
    <t>Impuesto sobre los Bienes y Servicios</t>
  </si>
  <si>
    <t>1.1.1.4.1</t>
  </si>
  <si>
    <t>Impuesto sobre la Producción, el Consumo y las Transacciones</t>
  </si>
  <si>
    <t>1.1.1.4.1.1</t>
  </si>
  <si>
    <t>Impuesto al Valor Agregado</t>
  </si>
  <si>
    <t>1.1.1.4.1.2</t>
  </si>
  <si>
    <t>Impuesto especial sobre Producción y Servicios</t>
  </si>
  <si>
    <t xml:space="preserve">1.1.1.4.1.3 </t>
  </si>
  <si>
    <t>Otros Impuestos Sobre Bienes y Servicios</t>
  </si>
  <si>
    <t>1.1.1.5</t>
  </si>
  <si>
    <t>Impuesto sobre el Comercio y las Transacciones Internacionales / Comercio Exterior</t>
  </si>
  <si>
    <t>1.1.1.5.1</t>
  </si>
  <si>
    <t xml:space="preserve">Impuesto a la Importación </t>
  </si>
  <si>
    <t>1.1.1.5.2</t>
  </si>
  <si>
    <t>Impuesto a la Exportación</t>
  </si>
  <si>
    <t>1.1.1.6</t>
  </si>
  <si>
    <t>Impuestos Ecológicos</t>
  </si>
  <si>
    <t>1.1.1.7</t>
  </si>
  <si>
    <t>Impuesto a los Rendimientos Petroleros</t>
  </si>
  <si>
    <t xml:space="preserve">1.1.1.8 </t>
  </si>
  <si>
    <t>Otros Impuestos</t>
  </si>
  <si>
    <t>1.1.1.9</t>
  </si>
  <si>
    <t>Accesorios</t>
  </si>
  <si>
    <t>1.1.2</t>
  </si>
  <si>
    <t xml:space="preserve">Contribuciones a la Seguridad Social  </t>
  </si>
  <si>
    <t>1.1.2.1</t>
  </si>
  <si>
    <t>Contribuciones de los Empleados</t>
  </si>
  <si>
    <t>1.1.2.2</t>
  </si>
  <si>
    <t>Contribuciones de los Empleadores</t>
  </si>
  <si>
    <t xml:space="preserve">1.1.2.3 </t>
  </si>
  <si>
    <t>Contribuciones de los Trabajadores Por Cuenta Propia o No Empleados</t>
  </si>
  <si>
    <t xml:space="preserve">1.1.2.4 </t>
  </si>
  <si>
    <t>Contribuciones no Clasificables</t>
  </si>
  <si>
    <t>1.1.3</t>
  </si>
  <si>
    <t>1.1.4</t>
  </si>
  <si>
    <t>Derechos, Productos y Aprovechamientos Corrientes</t>
  </si>
  <si>
    <t>1.1.4.1</t>
  </si>
  <si>
    <t>Derechos No Incluidos en Otros Conceptos</t>
  </si>
  <si>
    <t>1.1.4.2</t>
  </si>
  <si>
    <t>Productos Corrientes No Incluidos en Otros Conceptos</t>
  </si>
  <si>
    <t>1.1.4.3</t>
  </si>
  <si>
    <t>Aprovechamientos Corrientes No Incluidos en Otros Conceptos</t>
  </si>
  <si>
    <t>1.1.5</t>
  </si>
  <si>
    <t>Rentas de la Propiedad</t>
  </si>
  <si>
    <t>1.1.5.1</t>
  </si>
  <si>
    <t>Intereses</t>
  </si>
  <si>
    <t>1.1.5.1.1</t>
  </si>
  <si>
    <t>Internos</t>
  </si>
  <si>
    <t>1.1.5.1.2</t>
  </si>
  <si>
    <t>Externos</t>
  </si>
  <si>
    <t>1.1.5.2</t>
  </si>
  <si>
    <t>Dividendos y Retiros de las Cuasisociedades</t>
  </si>
  <si>
    <t>1.1.5.3</t>
  </si>
  <si>
    <t>Arrendamiento de Tierras y Terrenos</t>
  </si>
  <si>
    <t>1.1.5.4</t>
  </si>
  <si>
    <t>Otros</t>
  </si>
  <si>
    <t xml:space="preserve">1.1.6 </t>
  </si>
  <si>
    <t>Venta de Bienes y Servicios de Entidades del Gobierno General / Ingresos de Explotación de Entidades Empresariales</t>
  </si>
  <si>
    <t>1.1.6.1</t>
  </si>
  <si>
    <t>Venta de Establecimientos No de Mercado</t>
  </si>
  <si>
    <t>1.1.6.2</t>
  </si>
  <si>
    <t>Venta de Establecimientos de Mercado</t>
  </si>
  <si>
    <t>1.1.6.3</t>
  </si>
  <si>
    <t>Derechos Administrativos</t>
  </si>
  <si>
    <t>1.1.7</t>
  </si>
  <si>
    <t>Subsidios y Subvenciones Recibidos por Entidades Empresariales Públicas</t>
  </si>
  <si>
    <t>1.1.7.1</t>
  </si>
  <si>
    <t>Subsidios y Subvenciones Recibidos por Entidades Empresariales Públicas No Financieras</t>
  </si>
  <si>
    <t>1.1.7.2</t>
  </si>
  <si>
    <t>Subsidios y Subvenciones Recibidos por Entidades Empresariales Públicas Financieras</t>
  </si>
  <si>
    <t xml:space="preserve">1.1.8 </t>
  </si>
  <si>
    <t>Transferencias, Asignaciones y Donativos Corrientes Recibidos</t>
  </si>
  <si>
    <t>1.1.8.1</t>
  </si>
  <si>
    <t>Del Sector Privado</t>
  </si>
  <si>
    <t>CRI 94X†</t>
  </si>
  <si>
    <t>1.1.8.2</t>
  </si>
  <si>
    <t>Del Sector Público</t>
  </si>
  <si>
    <t>1.1.8.2.1</t>
  </si>
  <si>
    <t>De la Federación</t>
  </si>
  <si>
    <t>1.1.8.2.1.1</t>
  </si>
  <si>
    <t xml:space="preserve">Transferencias Internas y Asignaciones </t>
  </si>
  <si>
    <t>1.1.8.2.1.2</t>
  </si>
  <si>
    <t>Transferencias del Resto del Sector Público</t>
  </si>
  <si>
    <t>1.1.8.2.1.3</t>
  </si>
  <si>
    <t>1.1.8.2.1.4</t>
  </si>
  <si>
    <t>Transferencias de Fideicomisos, Mandatos y Contratos Análogos</t>
  </si>
  <si>
    <t>1.1.8.2.2</t>
  </si>
  <si>
    <t>De Entidades Federativas</t>
  </si>
  <si>
    <t>1.1.8.2.3</t>
  </si>
  <si>
    <t>De Municipios</t>
  </si>
  <si>
    <t>1.1.8.3</t>
  </si>
  <si>
    <t>Del Sector Externo</t>
  </si>
  <si>
    <t>1.1.8.3.1</t>
  </si>
  <si>
    <t>De Gobiernos Extranjeros</t>
  </si>
  <si>
    <t>1.1.8.3.2</t>
  </si>
  <si>
    <t>De Organismos Internacionales</t>
  </si>
  <si>
    <t>1.1.8.3.3</t>
  </si>
  <si>
    <t>Del Sector Privado Externo</t>
  </si>
  <si>
    <t>1.1.9</t>
  </si>
  <si>
    <t>INGRESOS DE CAPITAL</t>
  </si>
  <si>
    <t>1.2.1</t>
  </si>
  <si>
    <t>Venta (Disposición) de Activos</t>
  </si>
  <si>
    <t>1.2.1.1</t>
  </si>
  <si>
    <t>Venta de Activos Fijos</t>
  </si>
  <si>
    <t>1.2.1.2</t>
  </si>
  <si>
    <t>Venta de Objetos de Valor</t>
  </si>
  <si>
    <t>1.2.1.3</t>
  </si>
  <si>
    <t>Venta de Activos No Producidos</t>
  </si>
  <si>
    <t>1.2.2</t>
  </si>
  <si>
    <t>Disminución de Existencias</t>
  </si>
  <si>
    <t>Variación: Saldo Final – Inicial de las Cuentas Contables</t>
  </si>
  <si>
    <t>1.2.2.1</t>
  </si>
  <si>
    <t>1.2.2.2</t>
  </si>
  <si>
    <t>Materias Primas</t>
  </si>
  <si>
    <t>1.2.2.3</t>
  </si>
  <si>
    <t>Trabajos en Curso</t>
  </si>
  <si>
    <t>1.2.2.4</t>
  </si>
  <si>
    <t>Bienes Terminados</t>
  </si>
  <si>
    <t>1.2.2.5</t>
  </si>
  <si>
    <t>Bienes para venta</t>
  </si>
  <si>
    <t>1.2.2.6</t>
  </si>
  <si>
    <t>Bienes en tránsito</t>
  </si>
  <si>
    <t>1.2.2.7</t>
  </si>
  <si>
    <t>Existencias de Material de Seguridad y Defensa</t>
  </si>
  <si>
    <t>1.2.3</t>
  </si>
  <si>
    <t>Incremento de la Depreciación, Amortización, Estimaciones y Provisiones Acumuladas</t>
  </si>
  <si>
    <t>1.2.3.1</t>
  </si>
  <si>
    <t>Depreciación y Amortización</t>
  </si>
  <si>
    <t>1.2.3.2</t>
  </si>
  <si>
    <t>Estimaciones por Deterioro de Inventarios</t>
  </si>
  <si>
    <t>1.2.3.3</t>
  </si>
  <si>
    <t>Otras Estimaciones por pérdida o deterioro</t>
  </si>
  <si>
    <t>1.2.3.4</t>
  </si>
  <si>
    <t>1.2.4</t>
  </si>
  <si>
    <t>Transferencias, Asignaciones y Donativos de Capital Recibidas</t>
  </si>
  <si>
    <t xml:space="preserve">1.2.4.1 </t>
  </si>
  <si>
    <t>CRI 91X*, 92X*, 95X*, 96X*</t>
  </si>
  <si>
    <t>(Requiere Apertura en cada Nivel de Gobierno)</t>
  </si>
  <si>
    <t>1.2.4.2</t>
  </si>
  <si>
    <t>1.2.4.2.1</t>
  </si>
  <si>
    <t xml:space="preserve">De la Federación </t>
  </si>
  <si>
    <t>1.2.4.2.1.1</t>
  </si>
  <si>
    <t>1.2.4.2.1.2</t>
  </si>
  <si>
    <t>1.2.4.2.1.3</t>
  </si>
  <si>
    <t>1.2.4.2.1.4</t>
  </si>
  <si>
    <t xml:space="preserve">1.2.4.2.2 </t>
  </si>
  <si>
    <t>1.2.4.2.3</t>
  </si>
  <si>
    <t>1.2.4.3</t>
  </si>
  <si>
    <t>1.2.4.3.1</t>
  </si>
  <si>
    <t>1.2.4.3.2</t>
  </si>
  <si>
    <t>1.2.4.3.3</t>
  </si>
  <si>
    <t>1.2.5</t>
  </si>
  <si>
    <t>Recuperación de Inversiones Financieras Realizadas con Fines de Política</t>
  </si>
  <si>
    <t>CRI 62X*</t>
  </si>
  <si>
    <t>1.2.5.1</t>
  </si>
  <si>
    <t>Venta de Acciones y Participaciones de Capital Adquiridas con Fines de Política</t>
  </si>
  <si>
    <t>1.2.5.2</t>
  </si>
  <si>
    <t>Valores Representativos de Deuda Adquiridos con Fines de Política</t>
  </si>
  <si>
    <t>1.2.5.3</t>
  </si>
  <si>
    <t>Venta de Obligaciones Negociables Adquiridas con Fines de Política</t>
  </si>
  <si>
    <t>1.2.5.4</t>
  </si>
  <si>
    <t>Recuperación de Préstamos Realizados con Fines de Política</t>
  </si>
  <si>
    <t>TOTAL DE INGRESOS</t>
  </si>
  <si>
    <t>GASTOS</t>
  </si>
  <si>
    <t>GASTOS CORRIENTES</t>
  </si>
  <si>
    <t>2.1.1</t>
  </si>
  <si>
    <t>Gastos de Consumo de los Entes del Gobierno General/ Gastos de Explotación de las Entidades Empresariales</t>
  </si>
  <si>
    <t>2.1.1.1</t>
  </si>
  <si>
    <t>Remuneraciones</t>
  </si>
  <si>
    <t>2.1.1.1.1</t>
  </si>
  <si>
    <t>Sueldos y Salarios</t>
  </si>
  <si>
    <t>2.1.1.1.2</t>
  </si>
  <si>
    <t>Contribuciones Sociales</t>
  </si>
  <si>
    <t xml:space="preserve">2.1.1.1.3 </t>
  </si>
  <si>
    <t>Impuestos sobre Nóminas</t>
  </si>
  <si>
    <t>2.1.1.2</t>
  </si>
  <si>
    <t>Compra de Bienes y Servicios</t>
  </si>
  <si>
    <t>2.1.1.3</t>
  </si>
  <si>
    <t>Variación de Existencias (Disminución (+) Incremento (-))</t>
  </si>
  <si>
    <t>2.1.1.4</t>
  </si>
  <si>
    <t>2.1.1.5</t>
  </si>
  <si>
    <t>2.1.1.6</t>
  </si>
  <si>
    <t>Impuestos sobre los Productos, la Producción y las Importaciones de las Entidades Empresariales</t>
  </si>
  <si>
    <t>2.1.2</t>
  </si>
  <si>
    <t>Prestaciones de la Seguridad Social  (MEFP 6.69)</t>
  </si>
  <si>
    <t>2.1.3</t>
  </si>
  <si>
    <t>Gasto de la Propiedad</t>
  </si>
  <si>
    <t>2.1.3.1</t>
  </si>
  <si>
    <t>2.1.3.1.1</t>
  </si>
  <si>
    <t>Intereses de la Deuda Interna</t>
  </si>
  <si>
    <t>2.1.3.1.2</t>
  </si>
  <si>
    <t>Intereses de la Deuda Externa</t>
  </si>
  <si>
    <t>2.1.3.2</t>
  </si>
  <si>
    <t>Gastos de la Propiedad Distintos de Intereses</t>
  </si>
  <si>
    <t>2.1.3.2.1</t>
  </si>
  <si>
    <t>2.1.3.2.2</t>
  </si>
  <si>
    <t>Arrendamientos de Tierras y Terrenos  (MEFP 6.81)</t>
  </si>
  <si>
    <t>2.1.4</t>
  </si>
  <si>
    <t>Subsidios y Subvenciones a Empresas (MEFP 6.61)</t>
  </si>
  <si>
    <t>2.1.4.1</t>
  </si>
  <si>
    <t xml:space="preserve">A Entidades Empresariales del Sector Privado </t>
  </si>
  <si>
    <t>2.1.4.1.1</t>
  </si>
  <si>
    <t>A Entidades Empresariales no Financieras</t>
  </si>
  <si>
    <t>2.1.4.1.2</t>
  </si>
  <si>
    <t>A Entidades Empresariales Financieras</t>
  </si>
  <si>
    <t>2.1.4.2</t>
  </si>
  <si>
    <t>A Entidades Empresariales del Sector Público</t>
  </si>
  <si>
    <t>2.1.4.2.1</t>
  </si>
  <si>
    <t>A Entidades Empresariales No Financieras</t>
  </si>
  <si>
    <t>2.1.4.2.2</t>
  </si>
  <si>
    <t>2.1.5</t>
  </si>
  <si>
    <t xml:space="preserve">Transferencias, Asignaciones y Donativos Corrientes Otorgados </t>
  </si>
  <si>
    <t xml:space="preserve">2.1.5.1 </t>
  </si>
  <si>
    <t>Al Sector Privado</t>
  </si>
  <si>
    <t>2.1.5.1.1</t>
  </si>
  <si>
    <t>Ayuda a Personas</t>
  </si>
  <si>
    <t>2.1.5.1.2</t>
  </si>
  <si>
    <t>Becas</t>
  </si>
  <si>
    <t>2.1.5.1.3</t>
  </si>
  <si>
    <t>Ayuda a Instituciones</t>
  </si>
  <si>
    <t xml:space="preserve">2.1.5.1.4 </t>
  </si>
  <si>
    <t>Instituciones de Interés Público</t>
  </si>
  <si>
    <t>2.1.5.1.5</t>
  </si>
  <si>
    <t>2.1.5.1.6</t>
  </si>
  <si>
    <t>Fideicomisos, Mandatos y Contratos Análogos</t>
  </si>
  <si>
    <t>2.1.5.1.7</t>
  </si>
  <si>
    <t>Otras</t>
  </si>
  <si>
    <t>2.1.5.2</t>
  </si>
  <si>
    <t>Al Sector Público</t>
  </si>
  <si>
    <t>2.1.5.2.1</t>
  </si>
  <si>
    <t>A la Federación</t>
  </si>
  <si>
    <t>2.1.5.2.1.1</t>
  </si>
  <si>
    <t>2.1.5.2.1.2</t>
  </si>
  <si>
    <t>2.1.5.2.1.3</t>
  </si>
  <si>
    <t>Organismos de la Seguridad Social</t>
  </si>
  <si>
    <t>2.1.5.2.1.4</t>
  </si>
  <si>
    <t>2.1.5.2.2</t>
  </si>
  <si>
    <t>A Entidades Federativas</t>
  </si>
  <si>
    <t>2.1.5.2.3</t>
  </si>
  <si>
    <t>A Municipios</t>
  </si>
  <si>
    <t>2.1.5.3</t>
  </si>
  <si>
    <t>Al Sector Externo</t>
  </si>
  <si>
    <t>2.1.5.3.1</t>
  </si>
  <si>
    <t>A Gobiernos Extranjeros</t>
  </si>
  <si>
    <t>2.1.5.3.2</t>
  </si>
  <si>
    <t>A Organismos Internacionales</t>
  </si>
  <si>
    <t>2.1.5.3.3</t>
  </si>
  <si>
    <t>Al Sector Privado Externo</t>
  </si>
  <si>
    <t>2.1.6</t>
  </si>
  <si>
    <t xml:space="preserve">Impuesto sobre los Ingresos, la Riqueza y Otros a las Entidades Empresariales Públicas </t>
  </si>
  <si>
    <t>2.1.7</t>
  </si>
  <si>
    <t>2.1.8</t>
  </si>
  <si>
    <t>Provisiones y Otras Estimaciones</t>
  </si>
  <si>
    <t>2.1.8.1</t>
  </si>
  <si>
    <t>2.1.8.2</t>
  </si>
  <si>
    <t>2.1.8.3</t>
  </si>
  <si>
    <t>Estimaciones por Pérdida o Deterioro a Corto Plazo</t>
  </si>
  <si>
    <t>2.1.8.4</t>
  </si>
  <si>
    <t>Estimaciones por Pérdida o Deterioro a Largo Plazo</t>
  </si>
  <si>
    <t>GASTOS DE CAPITAL</t>
  </si>
  <si>
    <t>2.2.1</t>
  </si>
  <si>
    <t>Construcciones en Proceso</t>
  </si>
  <si>
    <t>2.2.2</t>
  </si>
  <si>
    <t>Activos Fijos (Formación Bruta de Capital Fijo)</t>
  </si>
  <si>
    <t>2.2.2.1</t>
  </si>
  <si>
    <t>Viviendas, Edificios y Estructuras</t>
  </si>
  <si>
    <t>2.2.2.1.1</t>
  </si>
  <si>
    <t>Viviendas</t>
  </si>
  <si>
    <t>2.2.2.1.2</t>
  </si>
  <si>
    <t>Edificios No Residenciales</t>
  </si>
  <si>
    <t>2.2.2.1.3</t>
  </si>
  <si>
    <t>Otras Estructuras</t>
  </si>
  <si>
    <t>2.2.2.2</t>
  </si>
  <si>
    <t>Maquinaria y Equipo</t>
  </si>
  <si>
    <t>2.2.2.2.1</t>
  </si>
  <si>
    <t>Equipo de Transporte</t>
  </si>
  <si>
    <t>2.2.2.2.2</t>
  </si>
  <si>
    <t xml:space="preserve">Equipo de Tecnología de la Información y Comunicaciones </t>
  </si>
  <si>
    <t>2.2.2.2.3</t>
  </si>
  <si>
    <t xml:space="preserve">Otra Maquinaria y Equipo </t>
  </si>
  <si>
    <t xml:space="preserve">2.2.2.3 </t>
  </si>
  <si>
    <t xml:space="preserve">Equipo de Defensa y Seguridad </t>
  </si>
  <si>
    <t>2.2.2.4</t>
  </si>
  <si>
    <t>Activos Biológicos Cultivados</t>
  </si>
  <si>
    <t>2.2.2.4.1</t>
  </si>
  <si>
    <t>Ganado para Cría, Leche, Tiro, etc., que dan Productos Recurrentes</t>
  </si>
  <si>
    <t>2.2.2.4.2</t>
  </si>
  <si>
    <t>Árboles, Cultivos y Otras Plantaciones que dan Productos Recurrentes</t>
  </si>
  <si>
    <t>2.2.2.5</t>
  </si>
  <si>
    <t>Activos Fijos Intangibles</t>
  </si>
  <si>
    <t>2.2.2.5.1</t>
  </si>
  <si>
    <t>Investigación y Desarrollo</t>
  </si>
  <si>
    <t>2.2.2.5.2</t>
  </si>
  <si>
    <t>Exploración y Evaluación Minera</t>
  </si>
  <si>
    <t>2.2.2.5.3</t>
  </si>
  <si>
    <t>Programas de Informática y Base de Datos</t>
  </si>
  <si>
    <t>2.2.2.5.4</t>
  </si>
  <si>
    <t>Originales para Esparcimiento, Literarios o Artísticos</t>
  </si>
  <si>
    <t>2.2.2.5.5</t>
  </si>
  <si>
    <t>Otros Activos Fijos Intangibles</t>
  </si>
  <si>
    <t>2.2.3</t>
  </si>
  <si>
    <t>Incremento de Existencias</t>
  </si>
  <si>
    <t>2.2.3.1</t>
  </si>
  <si>
    <t>2.2.3.2</t>
  </si>
  <si>
    <t>2.2.3.3</t>
  </si>
  <si>
    <t>2.2.3.4</t>
  </si>
  <si>
    <t>2.2.3.5</t>
  </si>
  <si>
    <t>Bienes de Venta</t>
  </si>
  <si>
    <t>2.2.3.6</t>
  </si>
  <si>
    <t>Bienes en Tránsito</t>
  </si>
  <si>
    <t>2.2.3.7</t>
  </si>
  <si>
    <t xml:space="preserve">Existencias de Materiales de Seguridad y Defensa </t>
  </si>
  <si>
    <t>2.2.4</t>
  </si>
  <si>
    <t>Objetos de Valor</t>
  </si>
  <si>
    <t>2.2.4.1</t>
  </si>
  <si>
    <t>Metales y Piedras Preciosas</t>
  </si>
  <si>
    <t>2.2.4.2</t>
  </si>
  <si>
    <t>Antigüedades y Otros Objetos de Arte</t>
  </si>
  <si>
    <t>2.2.4.3</t>
  </si>
  <si>
    <t>Otros Objetos de Valor</t>
  </si>
  <si>
    <t>2.2.5</t>
  </si>
  <si>
    <t>Activos No Producidos</t>
  </si>
  <si>
    <t>2.2.5.1</t>
  </si>
  <si>
    <t>Activos Intangibles No Producidos de Origen Natural</t>
  </si>
  <si>
    <t>2.2.5.1.1</t>
  </si>
  <si>
    <t>Tierras y Terrenos  (MEFP 7.70)</t>
  </si>
  <si>
    <t>2.2.5.1.2</t>
  </si>
  <si>
    <t>Recursos Minerales y Energéticos</t>
  </si>
  <si>
    <t>2.2.5.1.3</t>
  </si>
  <si>
    <t>Recursos Biológicos No Cultivados</t>
  </si>
  <si>
    <t>2.2.5.1.4</t>
  </si>
  <si>
    <t>Recursos Hídricos</t>
  </si>
  <si>
    <t>2.2.5.1.5</t>
  </si>
  <si>
    <t>Otros Activos de Origen Natural</t>
  </si>
  <si>
    <t>2.2.5.2</t>
  </si>
  <si>
    <t>Activos Intangibles No Producidos  (MEFP 7.78)</t>
  </si>
  <si>
    <t>2.2.5.2.1</t>
  </si>
  <si>
    <t>Derechos Patentados</t>
  </si>
  <si>
    <t>2.2.5.2.2</t>
  </si>
  <si>
    <t>Arrendamientos Operativos Comerciales</t>
  </si>
  <si>
    <t>2.2.5.2.3</t>
  </si>
  <si>
    <t>Fondos de Comercio Adquiridos</t>
  </si>
  <si>
    <t>2.2.5.2.4</t>
  </si>
  <si>
    <t>Otros Activos Intangibles No Producidos</t>
  </si>
  <si>
    <t>2.2.6</t>
  </si>
  <si>
    <t>Transferencias y Asignaciones y Donativos de Capital Otorgados</t>
  </si>
  <si>
    <t>2.2.6.1</t>
  </si>
  <si>
    <t>2.2.6.1.1</t>
  </si>
  <si>
    <t>2.2.6.1.2</t>
  </si>
  <si>
    <t>2.2.6.1.3</t>
  </si>
  <si>
    <t>2.2.6.1.4</t>
  </si>
  <si>
    <t>2.2.6.2</t>
  </si>
  <si>
    <t>2.2.6.2.1</t>
  </si>
  <si>
    <t>2.1.6.2.1.1</t>
  </si>
  <si>
    <t>2.1.6.2.1.2</t>
  </si>
  <si>
    <t>Transferencias al resto del sector público</t>
  </si>
  <si>
    <t>2.1.6.2.1.3</t>
  </si>
  <si>
    <t>Transferencias de Fideicomisos, Mandatos y Contratos análogos</t>
  </si>
  <si>
    <t>2.2.6.2.2</t>
  </si>
  <si>
    <t>2.2.6.2.3</t>
  </si>
  <si>
    <t>2.2.6.3</t>
  </si>
  <si>
    <t>2.2.6.3.1</t>
  </si>
  <si>
    <t>2.2.6.3.2</t>
  </si>
  <si>
    <t>2.2.6.3.3</t>
  </si>
  <si>
    <t>2.2.7</t>
  </si>
  <si>
    <t>Inversión Financiera con Fines de Política Económica</t>
  </si>
  <si>
    <t>2.2.7.1</t>
  </si>
  <si>
    <t>2.2.7.1.1</t>
  </si>
  <si>
    <t>Interna</t>
  </si>
  <si>
    <t>2.2.7.1.1.1</t>
  </si>
  <si>
    <t>Sector Público</t>
  </si>
  <si>
    <t>2.2.7.1.1.2</t>
  </si>
  <si>
    <t>Sector Privado</t>
  </si>
  <si>
    <t>2.2.7.1.2</t>
  </si>
  <si>
    <t>Externa</t>
  </si>
  <si>
    <t>2.2.7.2</t>
  </si>
  <si>
    <t>Valores Representativos de Deuda Adquiridos con Fines de Política Económica</t>
  </si>
  <si>
    <t>2.2.7.3</t>
  </si>
  <si>
    <t>Obligaciones Negociables Adquiridas con Fines de Política Económica</t>
  </si>
  <si>
    <t xml:space="preserve">2.2.7.4 </t>
  </si>
  <si>
    <t>2.2.7.4.1</t>
  </si>
  <si>
    <t>2.2.7.4.1.1</t>
  </si>
  <si>
    <t>2.2.7.4.1.2</t>
  </si>
  <si>
    <t>2.2.7.4.2</t>
  </si>
  <si>
    <t>TOTAL DEL GASTO</t>
  </si>
  <si>
    <t>FINANCIAMIENTO</t>
  </si>
  <si>
    <t>FUENTES FINANCIERAS</t>
  </si>
  <si>
    <t>3.1.1</t>
  </si>
  <si>
    <t>Disminución de Activos Financieros</t>
  </si>
  <si>
    <t>3.1.1.1</t>
  </si>
  <si>
    <t>Disminución de Activos Financieros Corrientes (Circulantes)</t>
  </si>
  <si>
    <t>3.1.1.1.1</t>
  </si>
  <si>
    <t>Disminución de Caja y Bancos (Efectivo y Equivalentes)</t>
  </si>
  <si>
    <t>3.1.1.1.1.1</t>
  </si>
  <si>
    <t>Efectivo</t>
  </si>
  <si>
    <t>3.1.1.1.1.2</t>
  </si>
  <si>
    <t>Bancos / Tesorería</t>
  </si>
  <si>
    <t>3.1.1.1.1.3</t>
  </si>
  <si>
    <t>Bancos / Dependencias y Otros</t>
  </si>
  <si>
    <t>3.1.1.1.1.4</t>
  </si>
  <si>
    <t>Inversiones Temporales (Hasta 3 meses)</t>
  </si>
  <si>
    <t>3.1.1.1.1.5</t>
  </si>
  <si>
    <t>Fondos con Afectación Específica</t>
  </si>
  <si>
    <t>3.1.1.1.1.6</t>
  </si>
  <si>
    <t>Depósitos de Fondos de Terceros en garantía y Administración</t>
  </si>
  <si>
    <t>3.1.1.1.1.7</t>
  </si>
  <si>
    <t>Otro Efectivo y Equivalentes</t>
  </si>
  <si>
    <t>3.1.1.1.2</t>
  </si>
  <si>
    <t>Disminución de Inversiones Financieras de Corto Plazo (Derechos a Recibir Efectivo o Equivalentes)</t>
  </si>
  <si>
    <t>Variación: Saldo Final – Inicial</t>
  </si>
  <si>
    <t>de las Cuentas Contables</t>
  </si>
  <si>
    <t>3.1.1.1.2.1</t>
  </si>
  <si>
    <t>3.1.1.1.2.2</t>
  </si>
  <si>
    <t xml:space="preserve">Acciones y Participaciones de Capital </t>
  </si>
  <si>
    <t>3.1.1.1.2.3</t>
  </si>
  <si>
    <t>3.1.1.1.3</t>
  </si>
  <si>
    <t>Disminución de Cuentas por Cobrar</t>
  </si>
  <si>
    <t xml:space="preserve">Variación: Saldo Final – Inicial </t>
  </si>
  <si>
    <t>3.1.1.1.3.1</t>
  </si>
  <si>
    <t>Cuentas por Cobrar</t>
  </si>
  <si>
    <t>3.1.1.1.3.2</t>
  </si>
  <si>
    <t>Deudores Diversos por Cobrar</t>
  </si>
  <si>
    <t>3.1.1.1.3.3</t>
  </si>
  <si>
    <t>Ingresos por Recuperar</t>
  </si>
  <si>
    <t>3.1.1.1.3.4</t>
  </si>
  <si>
    <t>Deudores por Anticipos de la Tesorería</t>
  </si>
  <si>
    <t>3.1.1.1.4</t>
  </si>
  <si>
    <t xml:space="preserve">Disminución de Documentos por Cobrar </t>
  </si>
  <si>
    <t xml:space="preserve"> de las Cuentas Contables:</t>
  </si>
  <si>
    <t>3.1.1.1.4.1</t>
  </si>
  <si>
    <t>Otros Derechos a Recibir Efectivo o Equivalentes</t>
  </si>
  <si>
    <t>3.1.1.1.5</t>
  </si>
  <si>
    <t>Recuperación de Préstamos Otorgados de Corto Plazo</t>
  </si>
  <si>
    <t>Abono en cuenta contable PC 1.1.2.6</t>
  </si>
  <si>
    <t>3.1.1.1.6</t>
  </si>
  <si>
    <t xml:space="preserve">Disminución de Otros Activos Financieros Corrientes </t>
  </si>
  <si>
    <t xml:space="preserve">Variación </t>
  </si>
  <si>
    <t>Saldo Final – Inicial</t>
  </si>
  <si>
    <t xml:space="preserve"> de las Cuentas Contables</t>
  </si>
  <si>
    <t>3.1.1.1.6.1</t>
  </si>
  <si>
    <t>Anticipo a Proveedores por Adquisición de Bienes y Prestación de Servicios</t>
  </si>
  <si>
    <t>3.1.1.1.6.2</t>
  </si>
  <si>
    <t>Anticipo a Proveedores por Adquisición de Bienes Inmuebles y Muebles</t>
  </si>
  <si>
    <t>3.1.1.1.6.3</t>
  </si>
  <si>
    <t>Anticipo a Proveedores por Adquisición de Bienes Intangibles</t>
  </si>
  <si>
    <t>3.1.1.1.6.4</t>
  </si>
  <si>
    <t>Anticipo a Contratistas por Obras Públicas</t>
  </si>
  <si>
    <t>3.1.1.1.6.5</t>
  </si>
  <si>
    <t>Otros Derechos a Recibir Bienes o Servicios</t>
  </si>
  <si>
    <t>3.1.1.1.6.6</t>
  </si>
  <si>
    <t>Disminución de Otros Activos Circulantes</t>
  </si>
  <si>
    <t>3.1.1.2</t>
  </si>
  <si>
    <t>Disminución de Activos Financieros No Corrientes</t>
  </si>
  <si>
    <t>3.1.1.2.1</t>
  </si>
  <si>
    <t xml:space="preserve">Recuperación de Inversiones Financieras a Largo Plazo con Fines de Liquidez </t>
  </si>
  <si>
    <t>3.1.1.2.1.1</t>
  </si>
  <si>
    <t>Venta de Acciones y Participaciones de Capital</t>
  </si>
  <si>
    <t>3.1.1.2.1.1.1</t>
  </si>
  <si>
    <t>3.1.1.2.1.1.2</t>
  </si>
  <si>
    <t>3.1.1.2.1.2</t>
  </si>
  <si>
    <t>Venta de Títulos y Valores Representativos de la Deuda</t>
  </si>
  <si>
    <t>3.1.1.2.1.3</t>
  </si>
  <si>
    <t xml:space="preserve">Venta de Obligaciones Negociables </t>
  </si>
  <si>
    <t>3.1.1.2.1.4</t>
  </si>
  <si>
    <t>Recuperación de Préstamos</t>
  </si>
  <si>
    <t>3.1.1.2.1.4.1</t>
  </si>
  <si>
    <t>3.1.1.2.1.4.2</t>
  </si>
  <si>
    <t>3.1.1.2.2</t>
  </si>
  <si>
    <t>Disminución de Otros Activos Financieros No Corrientes</t>
  </si>
  <si>
    <t>Variación:  Saldo Final – Inicial</t>
  </si>
  <si>
    <t>3.1.1.2.2.1</t>
  </si>
  <si>
    <t>Documentos por Cobrar</t>
  </si>
  <si>
    <t>3.1.1.2.2.2</t>
  </si>
  <si>
    <t>Deudores Diversos</t>
  </si>
  <si>
    <t>3.1.1.2.2.3</t>
  </si>
  <si>
    <t>3.1.1.2.2.4</t>
  </si>
  <si>
    <t>3.1.1.2.2.5</t>
  </si>
  <si>
    <t>Otros Activos</t>
  </si>
  <si>
    <t xml:space="preserve">3.1.2 </t>
  </si>
  <si>
    <t>Incremento de Pasivos</t>
  </si>
  <si>
    <t>3.1.2.1</t>
  </si>
  <si>
    <t>Incremento de Pasivos Corrientes</t>
  </si>
  <si>
    <t>3.1.2.1.1</t>
  </si>
  <si>
    <t>Incremento de Cuentas por Pagar</t>
  </si>
  <si>
    <t>3.1.2.1.1.1</t>
  </si>
  <si>
    <t>3.1.2.1.1.2</t>
  </si>
  <si>
    <t>Proveedores por Pagar</t>
  </si>
  <si>
    <t>3.1.2.1.1.3</t>
  </si>
  <si>
    <t>Contratistas por Obras Públicas por Pagar</t>
  </si>
  <si>
    <t>3.1.2.1.1.4</t>
  </si>
  <si>
    <t>Participaciones y Aportaciones por Pagar</t>
  </si>
  <si>
    <t>3.1.2.1.1.5</t>
  </si>
  <si>
    <t>Transferencias Otorgadas por Pagar</t>
  </si>
  <si>
    <t>3.1.2.1.1.6</t>
  </si>
  <si>
    <t>Intereses y Comisiones por Pagar</t>
  </si>
  <si>
    <t>3.1.2.1.1.7</t>
  </si>
  <si>
    <t>Retenciones y Contribuciones por Pagar</t>
  </si>
  <si>
    <t>3.1.2.1.1.8</t>
  </si>
  <si>
    <t>Devoluciones de Contribuciones por Pagar</t>
  </si>
  <si>
    <t>3.1.2.1.1.9</t>
  </si>
  <si>
    <t>Otras Cuentas por Pagar</t>
  </si>
  <si>
    <t>3.1.2.1.2</t>
  </si>
  <si>
    <t>Incremento de Documentos por Pagar</t>
  </si>
  <si>
    <t>3.1.2.1.2.1</t>
  </si>
  <si>
    <t>Documentos Comerciales por Pagar</t>
  </si>
  <si>
    <t>3.1.2.1.2.2</t>
  </si>
  <si>
    <t>Documentos con Contratistas por Obras Públicas por Pagar</t>
  </si>
  <si>
    <t>3.1.2.1.2.3</t>
  </si>
  <si>
    <t>Otros Documentos por Pagar</t>
  </si>
  <si>
    <t>3.1.2.1.2.4</t>
  </si>
  <si>
    <t>Títulos y Valores de la Deuda Pública Interna</t>
  </si>
  <si>
    <t>3.1.2.1.2.5</t>
  </si>
  <si>
    <t>Títulos y Valores de la Deuda Pública Externa</t>
  </si>
  <si>
    <t>3.1.2.1.3</t>
  </si>
  <si>
    <t>Conversión de Deuda Pública a Largo Plazo en Porción Circulante</t>
  </si>
  <si>
    <t>3.1.2.1.3.1</t>
  </si>
  <si>
    <t>Conversión de Títulos y Valores de Largo Plazo en Corto Plazo</t>
  </si>
  <si>
    <t>3.1.2.1.3.1.1</t>
  </si>
  <si>
    <t>Porción de Corto Plazo de Títulos y Valores de la Deuda Pública Interna de L.P.</t>
  </si>
  <si>
    <t>3.1.2.1.3.1.2</t>
  </si>
  <si>
    <t>Porción de Corto Plazo de Títulos y Valores de la Deuda Pública Externa de L.P.</t>
  </si>
  <si>
    <t>3.1.2.1.3.2</t>
  </si>
  <si>
    <t>Conversión de Préstamos de Largo Plazo en Corto Plazo</t>
  </si>
  <si>
    <t>3.1.2.1.3.2.1</t>
  </si>
  <si>
    <t>Porción a Corto Plazo de Préstamos de la Deuda Pública Interna de L.P.</t>
  </si>
  <si>
    <t>3.1.2.1.3.2.2</t>
  </si>
  <si>
    <t>Porción a Corto Plazo de Préstamos de la Deuda Pública Externa de L.P.</t>
  </si>
  <si>
    <t>3.1.2.1.4</t>
  </si>
  <si>
    <t>Incremento de Otros Pasivos de Corto Plazo</t>
  </si>
  <si>
    <t>3.1.2.1.4.1</t>
  </si>
  <si>
    <t>Pasivos Diferidos</t>
  </si>
  <si>
    <t xml:space="preserve">3.1.2.1.4.2 </t>
  </si>
  <si>
    <t>Fondos y Bienes de Terceros</t>
  </si>
  <si>
    <t>3.1.2.1.4.3</t>
  </si>
  <si>
    <t>3.1.2.2</t>
  </si>
  <si>
    <t xml:space="preserve">Incremento de Pasivo No Corrientes </t>
  </si>
  <si>
    <t>3.1.2.2.1</t>
  </si>
  <si>
    <t xml:space="preserve">Incremento de Cuentas por Pagar a Largo Plazo </t>
  </si>
  <si>
    <t>3.1.2.2.1.1</t>
  </si>
  <si>
    <t xml:space="preserve">Proveedores por Pagar </t>
  </si>
  <si>
    <t>3.1.2.2.1.2</t>
  </si>
  <si>
    <t>3.1.2.2.2</t>
  </si>
  <si>
    <t>Incremento de Documentos por Pagar a Largo Plazo</t>
  </si>
  <si>
    <t>3.1.2.2.2.1</t>
  </si>
  <si>
    <t>3.1.2.2.2.2</t>
  </si>
  <si>
    <t>3.1.2.2.2.3</t>
  </si>
  <si>
    <t>Otros documentos por Pagar</t>
  </si>
  <si>
    <t>3.1.2.2.3</t>
  </si>
  <si>
    <t>Colocación de Títulos y Valores a Largo Plazo</t>
  </si>
  <si>
    <t>3.1.2.2.3.1</t>
  </si>
  <si>
    <t>Colocación de Títulos y Valores de la Deuda Pública Interna</t>
  </si>
  <si>
    <t>3.1.2.2.3.2</t>
  </si>
  <si>
    <t>Colocación de Títulos y Valores de la Deuda Pública Externa</t>
  </si>
  <si>
    <t>3.1.2.2.4</t>
  </si>
  <si>
    <t>Obtención de Préstamos de la Deuda Pública a Largo Plazo</t>
  </si>
  <si>
    <t>3.1.2.2.4.1</t>
  </si>
  <si>
    <t>Obtención de Préstamos Internos</t>
  </si>
  <si>
    <t>3.1.2.2.4.2</t>
  </si>
  <si>
    <t>Obtención de Préstamos Externos</t>
  </si>
  <si>
    <t>Abono PC 2.2.3.4</t>
  </si>
  <si>
    <t>3.1.2.2.5</t>
  </si>
  <si>
    <t>Incremento de Otros Pasivos a Largo Plazo</t>
  </si>
  <si>
    <t>3.1.2.2.5.1</t>
  </si>
  <si>
    <t>3.1.2.2.5.2</t>
  </si>
  <si>
    <t>3.1.2.2.5.3</t>
  </si>
  <si>
    <t>3.1.3</t>
  </si>
  <si>
    <t>Incremento de Patrimonio</t>
  </si>
  <si>
    <t>TOTAL DE FUENTES FINANCIERAS</t>
  </si>
  <si>
    <t>APLICACIONES FINANCIERAS    (Usos)</t>
  </si>
  <si>
    <t>3.2.1</t>
  </si>
  <si>
    <t>Incremento de Activos Financieros</t>
  </si>
  <si>
    <t>3.2.1.1</t>
  </si>
  <si>
    <t>Incremento de Activos Financieros Corrientes  (Circulantes)</t>
  </si>
  <si>
    <t>3.2.1.1.1</t>
  </si>
  <si>
    <t>Incremento de Caja y Bancos (Efectivo y Equivalentes)</t>
  </si>
  <si>
    <t>Variación Positiva:  Saldo Final – Inicial</t>
  </si>
  <si>
    <t>3.2.1.1.1.1</t>
  </si>
  <si>
    <t>3.2.1.1.1.2</t>
  </si>
  <si>
    <t>3.2.1.1.1.3</t>
  </si>
  <si>
    <t>3.2.1.1.1.4</t>
  </si>
  <si>
    <t>Inversiones Temporales ( Hasta 3 Meses)</t>
  </si>
  <si>
    <t>3.2.1.1.1.5</t>
  </si>
  <si>
    <t>3.2.1.1.1.6</t>
  </si>
  <si>
    <t>Depósitos de Fondo de Terceros en Garantía y/o Administración</t>
  </si>
  <si>
    <t>3.2.1.1.1.7</t>
  </si>
  <si>
    <t>3.2.1.1.2</t>
  </si>
  <si>
    <t>Incremento de Inversiones Financieras de Corto Plazo (Derechos a recibir Efectivo o Equivalentes)</t>
  </si>
  <si>
    <t>3.2.1.1.2.1</t>
  </si>
  <si>
    <t>3.2.1.1.2.2</t>
  </si>
  <si>
    <t>3.2.1.1.2.3</t>
  </si>
  <si>
    <t>3.2.1.1.3</t>
  </si>
  <si>
    <t>Incremento de Cuentas por Cobrar</t>
  </si>
  <si>
    <t>3.2.1.1.3.1</t>
  </si>
  <si>
    <t>3.2.1.1.3.2</t>
  </si>
  <si>
    <t>3.2.1.1.3.3</t>
  </si>
  <si>
    <t>3.2.1.1.3.4</t>
  </si>
  <si>
    <t>Deudores por Anticipos de Tesorería</t>
  </si>
  <si>
    <t>3.2.1.1.4</t>
  </si>
  <si>
    <t>Incremento de Documentos por Cobrar</t>
  </si>
  <si>
    <t xml:space="preserve"> de las Cuentas contables</t>
  </si>
  <si>
    <t>3.2.1.1.4.1</t>
  </si>
  <si>
    <t>3.2.1.1.5</t>
  </si>
  <si>
    <t>Préstamos Otorgados de Corto Plazo</t>
  </si>
  <si>
    <t>3.2.1.1.6</t>
  </si>
  <si>
    <t>Incremento de Otros Activos Financieros Corrientes</t>
  </si>
  <si>
    <t>3.2.1.1.6.1</t>
  </si>
  <si>
    <t>3.2.1.1.6.2</t>
  </si>
  <si>
    <t>3.2.1.1.6.3</t>
  </si>
  <si>
    <t>3.2.1.1.6.4</t>
  </si>
  <si>
    <t>3.2.1.1.6.5</t>
  </si>
  <si>
    <t>Otros Derechos a Recibir Bienes y Servicios</t>
  </si>
  <si>
    <t>3.2.1.1.6.6</t>
  </si>
  <si>
    <t>3.2.1.2</t>
  </si>
  <si>
    <t>Incremento de Activos Financieros No Corrientes</t>
  </si>
  <si>
    <t>3.2.1.2.1</t>
  </si>
  <si>
    <t>Inversiones Financieras a Largo Plazo con Fines de Liquidez</t>
  </si>
  <si>
    <t>3.2.1.2.1.1</t>
  </si>
  <si>
    <t>Compra de Acciones y Participaciones de Capital</t>
  </si>
  <si>
    <t>3.2.1.2.1.1.1</t>
  </si>
  <si>
    <t>3.2.1.2.1.1.2</t>
  </si>
  <si>
    <t>3.2.1.2.1.2</t>
  </si>
  <si>
    <t>Compra de Títulos y Valores Representativos de la Deuda</t>
  </si>
  <si>
    <t>3.2.1.2.1.3</t>
  </si>
  <si>
    <t>Compra de Obligaciones negociables</t>
  </si>
  <si>
    <t>3.2.1.2.1.4</t>
  </si>
  <si>
    <t xml:space="preserve">3.2.1.2.1.4.1 </t>
  </si>
  <si>
    <t xml:space="preserve">3.2.1.2.1.4.2 </t>
  </si>
  <si>
    <t>3.2.1.2.2</t>
  </si>
  <si>
    <t>Incremento de Otros Activos Financieros No Corrientes</t>
  </si>
  <si>
    <t>3.2.1.2.2.1</t>
  </si>
  <si>
    <t>3.2.1.2.2.2</t>
  </si>
  <si>
    <t>3.2.1.2.2.3</t>
  </si>
  <si>
    <t>Otros Derechos a Recibir Efectivo y Equivalentes</t>
  </si>
  <si>
    <t>3.2.1.2.2.4</t>
  </si>
  <si>
    <t>3.2.1.2.2.5</t>
  </si>
  <si>
    <t>3.2.2</t>
  </si>
  <si>
    <t>Disminución de Pasivos</t>
  </si>
  <si>
    <t>3.2.2.1</t>
  </si>
  <si>
    <t>Disminución de Pasivos Corrientes</t>
  </si>
  <si>
    <t>3.2.2.1.1</t>
  </si>
  <si>
    <t>Disminución de Cuentas por Pagar</t>
  </si>
  <si>
    <t>3.2.2.1.1.1</t>
  </si>
  <si>
    <t>Servicios Personales por Pagar</t>
  </si>
  <si>
    <t>3.2.2.1.1.2</t>
  </si>
  <si>
    <t>3.2.2.1.1.3</t>
  </si>
  <si>
    <t>3.2.2.1.1.4</t>
  </si>
  <si>
    <t>3.2.2.1.1.5</t>
  </si>
  <si>
    <t>3.2.2.1.1.6</t>
  </si>
  <si>
    <t>Intereses y Comisiones y otros gastos de la Deuda Pública por Pagar</t>
  </si>
  <si>
    <t>3.2.2.1.1.7</t>
  </si>
  <si>
    <t>3.2.2.1.1.8</t>
  </si>
  <si>
    <t>Devoluciones de la Ley de Ingresos por Pagar</t>
  </si>
  <si>
    <t>3.2.2.1.1.9</t>
  </si>
  <si>
    <t>3.2.2.1.2</t>
  </si>
  <si>
    <t>Disminución de Documentos por Pagar</t>
  </si>
  <si>
    <t>3.2.2.1.2.1</t>
  </si>
  <si>
    <t>3.2.2.1.2.2</t>
  </si>
  <si>
    <t>3.2.2.1.2.3</t>
  </si>
  <si>
    <t>3.2.2.1.2.4</t>
  </si>
  <si>
    <t>3.2.2.1.2.5</t>
  </si>
  <si>
    <t>3.2.2.1.3</t>
  </si>
  <si>
    <t>Amortización de la Porción Circulante de la Deuda Pública de Largo Plazo</t>
  </si>
  <si>
    <t>3.2.2.1.3.1</t>
  </si>
  <si>
    <t>Amortización de la Porción Circulante de la Deuda Pública de L.P. en Títulos y Valores</t>
  </si>
  <si>
    <t>3.2.2.1.3.1.1</t>
  </si>
  <si>
    <t>Amortización de la Porción Circulante de la Deuda Pública Interna de L.P. en Títulos y Valores</t>
  </si>
  <si>
    <t>3.2.2.1.3.1.2</t>
  </si>
  <si>
    <t>Amortización de la Porción de la Deuda Pública Externa de L.P. En Títulos y Valores</t>
  </si>
  <si>
    <t>3.2.2.1.3.2</t>
  </si>
  <si>
    <t xml:space="preserve">Amortización de la Porción Circulante de la Deuda Pública de L.P. en Préstamos </t>
  </si>
  <si>
    <t>3.2.2.1.3.2.1</t>
  </si>
  <si>
    <t xml:space="preserve">Amortización de la Porción Circulante de la Deuda Pública Interna de L.P en Préstamos </t>
  </si>
  <si>
    <t>3.2.2.1.3.2.2</t>
  </si>
  <si>
    <t xml:space="preserve">Amortización de la Porción Circulante de la Deuda Pública Externa de L.P. en Préstamos </t>
  </si>
  <si>
    <t>3.2.2.1.4</t>
  </si>
  <si>
    <t xml:space="preserve">Disminución de Otros Pasivos de Corto Plazo </t>
  </si>
  <si>
    <t>3.2.2.1.4.1</t>
  </si>
  <si>
    <t>3.2.2.1.4.2</t>
  </si>
  <si>
    <t>Fondos y Bienes de Terceros en Garantía y/o Administración</t>
  </si>
  <si>
    <t>3.2.2.1.4.3</t>
  </si>
  <si>
    <t>3.2.2.2</t>
  </si>
  <si>
    <t>Disminución de Pasivos No Corrientes</t>
  </si>
  <si>
    <t xml:space="preserve">3.2.2.2.1 </t>
  </si>
  <si>
    <t>Disminución de Cuentas por Pagar a Largo Plazo</t>
  </si>
  <si>
    <t>3.2.2.2.1.1</t>
  </si>
  <si>
    <t>3.2.2.2.1.2</t>
  </si>
  <si>
    <t>3.2.2.2.2</t>
  </si>
  <si>
    <t>Disminución de Documentos por Pagar a  Largo Plazo</t>
  </si>
  <si>
    <t>3.2.2.2.2.1</t>
  </si>
  <si>
    <t>3.2.2.2.2.2</t>
  </si>
  <si>
    <t>3.2.2.2.2.3</t>
  </si>
  <si>
    <t>3.2.2.2.3</t>
  </si>
  <si>
    <t>Conversión de Deuda Pública de Largo Plazo en Porción Circulante</t>
  </si>
  <si>
    <t>3.2.2.2.3.1</t>
  </si>
  <si>
    <t xml:space="preserve">Conversión de Títulos y Valores de Largo Plazo en Corto Plazo </t>
  </si>
  <si>
    <t>3.2.2.2.3.1.1</t>
  </si>
  <si>
    <t>Porción de Corto Plazo de Títulos y Valores de la Deuda Pública Interna</t>
  </si>
  <si>
    <t>3.2.2.2.3.1.2</t>
  </si>
  <si>
    <t>Porción de Corto Plazo de Títulos y Valores de la Deuda Pública Externa</t>
  </si>
  <si>
    <t>3.2.2.2.3.2</t>
  </si>
  <si>
    <t>3.2.2.2.3.2.1</t>
  </si>
  <si>
    <t xml:space="preserve">Porción a Corto Plazo de Préstamos de la Deuda Pública Interna </t>
  </si>
  <si>
    <t>3.2.2.2.3.2.2</t>
  </si>
  <si>
    <t xml:space="preserve">Porción a Corto Plazo de Préstamos de la Deuda Pública Externa </t>
  </si>
  <si>
    <t>3.2.2.2.4</t>
  </si>
  <si>
    <t xml:space="preserve">Disminución de Otros Pasivos de Largo Plazo </t>
  </si>
  <si>
    <t>3.2.2.2.4.1</t>
  </si>
  <si>
    <t>3.2.2.2.4.2</t>
  </si>
  <si>
    <t>3.2.2.2.4.3</t>
  </si>
  <si>
    <t>3.2.3</t>
  </si>
  <si>
    <t>Disminución de Patrimonio</t>
  </si>
  <si>
    <t>TOTAL APLICACIONES FINANCIERAS</t>
  </si>
  <si>
    <r>
      <t>X</t>
    </r>
    <r>
      <rPr>
        <vertAlign val="superscript"/>
        <sz val="10"/>
        <color theme="1"/>
        <rFont val="Symbol"/>
        <family val="1"/>
        <charset val="2"/>
      </rPr>
      <t>*</t>
    </r>
    <r>
      <rPr>
        <sz val="10"/>
        <color theme="1"/>
        <rFont val="Verdana"/>
        <family val="2"/>
      </rPr>
      <t xml:space="preserve"> </t>
    </r>
    <r>
      <rPr>
        <sz val="7"/>
        <color theme="1"/>
        <rFont val="Arial"/>
        <family val="2"/>
      </rPr>
      <t>Refiere a la desagregación que obtuvieron las unidades administrativas o instancias competentes en materia de Contabilidad Gubernamental y de Ingresos, de cada orden de gobierno, del Clasificador por Rubros de Ingresos, armonizado a 2 dígitos, de acuerdo a sus necesidades en tercer y cuarto dígito, Clase y Concepto respectivamente.</t>
    </r>
  </si>
  <si>
    <r>
      <t>X</t>
    </r>
    <r>
      <rPr>
        <vertAlign val="superscript"/>
        <sz val="9"/>
        <color theme="1"/>
        <rFont val="Arial"/>
        <family val="2"/>
      </rPr>
      <t>†</t>
    </r>
    <r>
      <rPr>
        <sz val="12"/>
        <color theme="1"/>
        <rFont val="Times New Roman"/>
        <family val="1"/>
      </rPr>
      <t xml:space="preserve"> </t>
    </r>
    <r>
      <rPr>
        <sz val="7"/>
        <color theme="1"/>
        <rFont val="Arial"/>
        <family val="2"/>
      </rPr>
      <t>Refiere a la desagregación que obtuvieron las unidades administrativas o instancias competentes en materia de Contabilidad Gubernamental y de Ingresos, de cada orden de gobierno, del Clasificador por Rubros de Ingresos, armonizado a 2 dígitos, de acuerdo a sus necesidades en tercer y cuarto dígito, Clase y Concepto respectivamente.</t>
    </r>
  </si>
  <si>
    <t>LIC. SERGIO K. TESHIBA SUTTO</t>
  </si>
  <si>
    <t>TELEVISORA DE HERMOSILLO, S.A. DE C.V./SETS</t>
  </si>
  <si>
    <t xml:space="preserve">IMPULSAR LAS COMPETENCIAS DEL GOBIERNO DE SONORA A TRAVES DEL USO INTENSIVO Y ESTRATEGICO DE INOVACION Y LAS NUEVAS TECNOLOGIAS DE LA INFORMACION Y EL CONOCIMIENTO </t>
  </si>
  <si>
    <t>HORAS DE TRANSMISIÓN DE
PROGRAMACIÓN EN EL ESTADO</t>
  </si>
  <si>
    <t>Transmision de la programacion diaria via satelite con cobertura estatal, nacional e internacional.</t>
  </si>
  <si>
    <t>HORAS</t>
  </si>
  <si>
    <t>REPORTES TRIMESTRALES</t>
  </si>
  <si>
    <t>EL MAYOR NUMERO DE LA POBLACION QUE SE BENEFICIE CON LA TRANSMISION DE PROGRAMACION DIARIA</t>
  </si>
  <si>
    <t>POBLACION BENEFICIADA CON LA TRANSMISION DE NOTICIEROS Y PROGRAMAS EDUCATIVOS, CULTURALES, DEPORTIVOS Y DE ENTRETENIMIENTO.</t>
  </si>
  <si>
    <t>((Transmision de programas educativos, cultural, deportiva y de entretenimiento y noticieros en el año+otras trasmisiones) / transmision total de la programacion) /100</t>
  </si>
  <si>
    <t>(7412)/ (6355)/100 =
85.74%</t>
  </si>
  <si>
    <t>(7137)/(5580+1557)= 100%</t>
  </si>
  <si>
    <t xml:space="preserve">C1 TOTAL DE HORAS DE TRANSMISION DE NOTICIEROS </t>
  </si>
  <si>
    <t>TRANSMISION DE PROGRAMACION MEDIANTE LAS 58 REPETIDORAS EN EL ESTADO.</t>
  </si>
  <si>
    <t>(transmsion de noticieros+otras transmisiones)/100</t>
  </si>
  <si>
    <t>6355 (absoluto línea base)</t>
  </si>
  <si>
    <t xml:space="preserve">  2958/7137 =  51 %                         </t>
  </si>
  <si>
    <t>C2 TOTAL DE TRANSMISION PROGRAMAS EDUCATIVOS, CULTURALES, DEPORTIVOS, Y DE ENTRETENIMIENTO.</t>
  </si>
  <si>
    <t>(Programas educativos, culturales, deportivos y de entretenimiento+otras transmisiones)/100</t>
  </si>
  <si>
    <t>4179/7137  = 49%</t>
  </si>
  <si>
    <t xml:space="preserve">A1 C1 Transmisión de Noticieros.
</t>
  </si>
  <si>
    <t xml:space="preserve">TRANSMISION DE NOTICIEROS  </t>
  </si>
  <si>
    <t>A2 C1 Transmisión de otra programacioón</t>
  </si>
  <si>
    <t>TRANSMISION DE OTRA PROGRAMACION COMO OBRA Y PROGRAMAS DE GOBIERNO</t>
  </si>
  <si>
    <t>TRANSMISION DE PROGRAMAS EDUCATIVOS, CULTURALES, DEPORTIVOS Y DE ENTRETENIMIENTO</t>
  </si>
  <si>
    <t>A2 C2 Transmisión de otra programacioón</t>
  </si>
  <si>
    <t>LIC. SERGIO KADZUO TESHIBA SUTTO</t>
  </si>
  <si>
    <t>Variación negativa: Saldo Final – Inicial de las Cuentas Contables:</t>
  </si>
  <si>
    <t>Al 31 de Diciembre de 2020</t>
  </si>
  <si>
    <t>Al 31 de Diciembre de 2019 y al 31 de dICIEMBRE de 2020 (b)</t>
  </si>
  <si>
    <t>Del 01 de Enero al 31 de Diciembre de 2020</t>
  </si>
  <si>
    <t>Existe jucio pendiente de determinar fallo representando una contingencia aproximada de  $ 214,962.32</t>
  </si>
  <si>
    <t/>
  </si>
  <si>
    <t>ANEXO</t>
  </si>
  <si>
    <t>ANALISIS DE VARIACIONES PROGRAMATICO-PRESUPUESTAL 31 DE DICIEMBRE DE  2020.</t>
  </si>
  <si>
    <t>MODIFICADO AL CUARTO TRIMESTRE DE 2020</t>
  </si>
  <si>
    <t>La disminución a la presente partida se lleva a cabo por la necesidad de aplicar ésta,  en partidas que fueron insuficientes y la requirieron para su registro.</t>
  </si>
  <si>
    <t>La variacíon a la presente se deriva de un incremento de personal con derecho a pago de la misma.</t>
  </si>
  <si>
    <t>La variacíon a la presente se deriva de un incremento de personal de honorarios asimilados a salarios en el área de Noticias.</t>
  </si>
  <si>
    <t>La variacíon a la presente se deriva de un incremento del pago de cuotas de IMSS de trabajadores registrados en plantilla laboral de Televisora.</t>
  </si>
  <si>
    <t>La variacíon a la presente se deriva de un incremento en la cuota de 5% de Infonavit de los trabajadores registrados en plantilla laboral de Televisora.</t>
  </si>
  <si>
    <t>La variacíon a la presente se deriva de un incremento en la cuotas de  SAR de los trabajadores registrados en plantilla laboral de Televisora.</t>
  </si>
  <si>
    <t>La variación a la presente se deriva ajustes realizados para cubrir el pago de fondo de ahorro de trabajadores  la cual incremento su base incluyendo un concepto mas de percepciones en personal sindicalizado.</t>
  </si>
  <si>
    <t>La variación a la presente se deriva por la restruccturación de personal, la cual derivo un aumento a la partida 15201 Indemización al personal requerida para su pago.</t>
  </si>
  <si>
    <t>La disminucíón a la presente se deriva de la reducción de personal sindicalizado con derecho a pago de pensión vitalicia.</t>
  </si>
  <si>
    <t>La variación a la presente se deriva por la restructuración de personal, la cual derivó un aumento a la partida por pagos de primas de antigüedad. Así como tambíen por el pago de adeudos con STIRT.</t>
  </si>
  <si>
    <t>La variación a la presente se deriva ajustes realizados para cubrir el pago de gratificación aplicada al personal  así como tambien de bonos de antigüedad a personal sindicalizado.</t>
  </si>
  <si>
    <t>La variación a la presente se deriva por la adquisiciones de materiales de oficina para todas las areas de Televisora.</t>
  </si>
  <si>
    <t>La variación a la presente se deriva por la adquisición de materiales  de limpieza requeridos en algunas áreas para mantenerlas dentro del protocolo de limpieza</t>
  </si>
  <si>
    <t>La variación a la presente se deriva por la adquisiciones de equipos varios de computo, discos duros y fuentes de poder para todas las areas de Televisora.</t>
  </si>
  <si>
    <t>La variación a la presente se deriva por el consumo de agua potable para los servicios para todas las areas de Televisora.</t>
  </si>
  <si>
    <t>La variación a la presente se deriva por el pago de servicios especializados de Dictamen a Estados Financieros de Televisora de ejercicio 2019.</t>
  </si>
  <si>
    <t>La variación a la presente se deriva por el pago de aseguranza de tres vehiculos asignados  a Televisora para el campo de trabajo.</t>
  </si>
  <si>
    <t>La variación a la presente se deriva por el pago servicios  de envios de contratos a prestadores de servicios de mensajería.</t>
  </si>
  <si>
    <t>La variación a la presente se deriva por el pago servicios  de recarga a extintores, así como tambíen por la adquisicion de materiales para mantenimiento del edificio.</t>
  </si>
  <si>
    <t>La variación a la presente se deriva por el pago servicio  especializado del sistema VEAS, plataforma de digitalización y automatización del contenido de Televisora.</t>
  </si>
  <si>
    <t>Mantenimiento y conservacion de equipo de transporte</t>
  </si>
  <si>
    <t>La variación a la presente se deriva por el pago servicios  especializado de mantenimiento a plantilla vehicular.</t>
  </si>
  <si>
    <t>Servicios de jardineria y fumigación.</t>
  </si>
  <si>
    <t>Servicios de creatividad, preproduccion y producción.</t>
  </si>
  <si>
    <t>La variación a la presente se deriva por el pago servicio  a conductores y prestadores de servicios informativos</t>
  </si>
  <si>
    <t>La variación a la presente se deriva del pago de servicios especializados informáticos y de streaming.</t>
  </si>
  <si>
    <t>La variación a la presente se deriva de los gastos de camino otorgados a personal para llevar a cabo sus diferentes labores en otras localidades.</t>
  </si>
  <si>
    <t>La variación a la presente se deriva del pago extemporáneo de cuotas por Infonavit y RCV de plantilla laboral de Televisora.</t>
  </si>
  <si>
    <t>La variación a la presente se deriva del registro de provisiones del impuesto al Estado por percepciones de trabajadores.</t>
  </si>
  <si>
    <t>Atendiendo a las necesidades de la empresa para brindar mejor servicio e imagen hacia los clientes, se realizaron adquisiciones de equipos complemento para necesarios para el desarrollo de labores propias de Televisora</t>
  </si>
  <si>
    <t>La presente disminución es un pequeño ajuste final del registro de las amortizaciones pagadas de credito para Digitalización.</t>
  </si>
  <si>
    <t>La presente disminución es ajuste final del registro de intereses pagados de credito para Digitalización.</t>
  </si>
  <si>
    <t>Se informa acerca de las variaciones presupuestales realizadas con corte al Cuarto Trimestre de 2020, estas variaciones no provocaron impacto en la estructura programática de la Televisora, se aclara que las adecuaciones presupuestales realizadas, están plasmadas en la asignación modificada, aclarando que se debió a necesidades de la empresa no programadas originalmente, las cuales serán autorizadas por el Consejo de Administración de Televisora de Hermosillo, S.A. de C.V., y que la situación económica derivado de las ventas y de las medidas implementadas para el uso eficiente de los recursos públicos permitieron que se ejecutaran.</t>
  </si>
  <si>
    <t>56501</t>
  </si>
  <si>
    <t xml:space="preserve">Porcentaje de programas y eventos culturales, con cobertura y edicion propios en relacion al total de programacion cultural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</si>
</sst>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7" formatCode="&quot;$&quot;#,##0.00;\-&quot;$&quot;#,##0.00"/>
    <numFmt numFmtId="41" formatCode="_-* #,##0_-;\-* #,##0_-;_-* &quot;-&quot;_-;_-@_-"/>
    <numFmt numFmtId="44" formatCode="_-&quot;$&quot;* #,##0.00_-;\-&quot;$&quot;* #,##0.00_-;_-&quot;$&quot;* &quot;-&quot;??_-;_-@_-"/>
    <numFmt numFmtId="43" formatCode="_-* #,##0.00_-;\-* #,##0.00_-;_-* &quot;-&quot;??_-;_-@_-"/>
    <numFmt numFmtId="164" formatCode="_-&quot;€&quot;* #,##0.00_-;\-&quot;€&quot;* #,##0.00_-;_-&quot;€&quot;* &quot;-&quot;??_-;_-@_-"/>
    <numFmt numFmtId="165" formatCode="_-* #,##0.0000_-;\-* #,##0.0000_-;_-* &quot;-&quot;??_-;_-@_-"/>
    <numFmt numFmtId="166" formatCode="#,##0.00_ ;[Red]\-#,##0.00\ "/>
    <numFmt numFmtId="167" formatCode="_-* #,##0_-;\-* #,##0_-;_-* &quot;-&quot;??_-;_-@_-"/>
    <numFmt numFmtId="168" formatCode="#,##0_ ;[Red]\-#,##0\ "/>
    <numFmt numFmtId="169" formatCode="0.000%"/>
    <numFmt numFmtId="170" formatCode="0.00000000000000%"/>
    <numFmt numFmtId="171" formatCode="&quot;$&quot;#,##0.00_);\(&quot;$&quot;#,##0.00\)"/>
  </numFmts>
  <fonts count="123" x14ac:knownFonts="1">
    <font>
      <sz val="11"/>
      <color theme="1"/>
      <name val="Calibri"/>
      <family val="2"/>
      <scheme val="minor"/>
    </font>
    <font>
      <sz val="10"/>
      <color theme="1"/>
      <name val="Arial Narrow"/>
      <family val="2"/>
    </font>
    <font>
      <sz val="10"/>
      <color rgb="FF000000"/>
      <name val="Arial Narrow"/>
      <family val="2"/>
    </font>
    <font>
      <b/>
      <sz val="10"/>
      <color theme="1"/>
      <name val="Arial Narrow"/>
      <family val="2"/>
    </font>
    <font>
      <sz val="10"/>
      <name val="Arial"/>
      <family val="2"/>
    </font>
    <font>
      <sz val="11"/>
      <color theme="1"/>
      <name val="Arial Narrow"/>
      <family val="2"/>
    </font>
    <font>
      <b/>
      <sz val="11"/>
      <color theme="1"/>
      <name val="Arial Narrow"/>
      <family val="2"/>
    </font>
    <font>
      <b/>
      <i/>
      <sz val="11"/>
      <color theme="1"/>
      <name val="Arial Narrow"/>
      <family val="2"/>
    </font>
    <font>
      <sz val="11"/>
      <color theme="1"/>
      <name val="Calibri"/>
      <family val="2"/>
      <scheme val="minor"/>
    </font>
    <font>
      <sz val="10"/>
      <name val="MS Sans Serif"/>
      <family val="2"/>
    </font>
    <font>
      <b/>
      <sz val="12"/>
      <color theme="1"/>
      <name val="Arial Narrow"/>
      <family val="2"/>
    </font>
    <font>
      <b/>
      <sz val="9"/>
      <color theme="1"/>
      <name val="Arial Narrow"/>
      <family val="2"/>
    </font>
    <font>
      <sz val="8"/>
      <color theme="1"/>
      <name val="Arial Narrow"/>
      <family val="2"/>
    </font>
    <font>
      <sz val="11"/>
      <color indexed="8"/>
      <name val="Calibri"/>
      <family val="2"/>
    </font>
    <font>
      <b/>
      <u/>
      <sz val="10"/>
      <color theme="1"/>
      <name val="Arial Narrow"/>
      <family val="2"/>
    </font>
    <font>
      <b/>
      <i/>
      <sz val="10"/>
      <color theme="1"/>
      <name val="Arial Narrow"/>
      <family val="2"/>
    </font>
    <font>
      <sz val="11"/>
      <color rgb="FF000000"/>
      <name val="Arial Narrow"/>
      <family val="2"/>
    </font>
    <font>
      <i/>
      <sz val="10"/>
      <color theme="1"/>
      <name val="Arial Narrow"/>
      <family val="2"/>
    </font>
    <font>
      <i/>
      <sz val="11"/>
      <color theme="1"/>
      <name val="Arial Narrow"/>
      <family val="2"/>
    </font>
    <font>
      <b/>
      <sz val="10"/>
      <color rgb="FF000000"/>
      <name val="Arial Narrow"/>
      <family val="2"/>
    </font>
    <font>
      <sz val="12"/>
      <color theme="1"/>
      <name val="Arial Narrow"/>
      <family val="2"/>
    </font>
    <font>
      <b/>
      <sz val="11"/>
      <color rgb="FF000000"/>
      <name val="Arial Narrow"/>
      <family val="2"/>
    </font>
    <font>
      <sz val="9"/>
      <color theme="1"/>
      <name val="Arial Narrow"/>
      <family val="2"/>
    </font>
    <font>
      <sz val="6"/>
      <color theme="1"/>
      <name val="Arial Narrow"/>
      <family val="2"/>
    </font>
    <font>
      <b/>
      <i/>
      <sz val="8"/>
      <color theme="1"/>
      <name val="Arial Narrow"/>
      <family val="2"/>
    </font>
    <font>
      <b/>
      <sz val="8"/>
      <color theme="1"/>
      <name val="Arial Narrow"/>
      <family val="2"/>
    </font>
    <font>
      <sz val="7"/>
      <color theme="1"/>
      <name val="Arial Narrow"/>
      <family val="2"/>
    </font>
    <font>
      <b/>
      <u/>
      <sz val="11"/>
      <color rgb="FF000000"/>
      <name val="Arial Narrow"/>
      <family val="2"/>
    </font>
    <font>
      <b/>
      <sz val="14"/>
      <color theme="1"/>
      <name val="Arial Narrow"/>
      <family val="2"/>
    </font>
    <font>
      <b/>
      <i/>
      <sz val="11"/>
      <color rgb="FF000000"/>
      <name val="Arial Narrow"/>
      <family val="2"/>
    </font>
    <font>
      <b/>
      <i/>
      <sz val="10"/>
      <color rgb="FF000000"/>
      <name val="Arial Narrow"/>
      <family val="2"/>
    </font>
    <font>
      <b/>
      <i/>
      <sz val="9"/>
      <color theme="1"/>
      <name val="Arial Narrow"/>
      <family val="2"/>
    </font>
    <font>
      <b/>
      <sz val="12"/>
      <name val="Arial Narrow"/>
      <family val="2"/>
    </font>
    <font>
      <b/>
      <sz val="10"/>
      <name val="Arial Narrow"/>
      <family val="2"/>
    </font>
    <font>
      <sz val="10"/>
      <name val="Arial Narrow"/>
      <family val="2"/>
    </font>
    <font>
      <b/>
      <sz val="11"/>
      <name val="Arial Narrow"/>
      <family val="2"/>
    </font>
    <font>
      <b/>
      <sz val="20"/>
      <color theme="1"/>
      <name val="Arial Narrow"/>
      <family val="2"/>
    </font>
    <font>
      <b/>
      <sz val="24"/>
      <color theme="1"/>
      <name val="Arial Narrow"/>
      <family val="2"/>
    </font>
    <font>
      <b/>
      <sz val="10"/>
      <color theme="1"/>
      <name val="Arial"/>
      <family val="2"/>
    </font>
    <font>
      <b/>
      <sz val="11"/>
      <color theme="1"/>
      <name val="Calibri"/>
      <family val="2"/>
      <scheme val="minor"/>
    </font>
    <font>
      <sz val="11"/>
      <color theme="0"/>
      <name val="Arial Narrow"/>
      <family val="2"/>
    </font>
    <font>
      <sz val="9"/>
      <color indexed="81"/>
      <name val="Tahoma"/>
      <family val="2"/>
    </font>
    <font>
      <b/>
      <sz val="9"/>
      <color indexed="81"/>
      <name val="Tahoma"/>
      <family val="2"/>
    </font>
    <font>
      <sz val="10"/>
      <color theme="0"/>
      <name val="Arial Narrow"/>
      <family val="2"/>
    </font>
    <font>
      <b/>
      <sz val="10"/>
      <color theme="0"/>
      <name val="Arial Narrow"/>
      <family val="2"/>
    </font>
    <font>
      <b/>
      <sz val="9"/>
      <color theme="0"/>
      <name val="Arial Narrow"/>
      <family val="2"/>
    </font>
    <font>
      <b/>
      <i/>
      <sz val="9"/>
      <color theme="3" tint="0.39997558519241921"/>
      <name val="Arial Narrow"/>
      <family val="2"/>
    </font>
    <font>
      <b/>
      <sz val="12"/>
      <color theme="0"/>
      <name val="Arial Narrow"/>
      <family val="2"/>
    </font>
    <font>
      <b/>
      <i/>
      <sz val="11"/>
      <color theme="1"/>
      <name val="Calibri"/>
      <family val="2"/>
      <scheme val="minor"/>
    </font>
    <font>
      <sz val="14"/>
      <color theme="0"/>
      <name val="Arial Narrow"/>
      <family val="2"/>
    </font>
    <font>
      <b/>
      <sz val="11"/>
      <color theme="0"/>
      <name val="Arial Narrow"/>
      <family val="2"/>
    </font>
    <font>
      <b/>
      <sz val="16"/>
      <color theme="0"/>
      <name val="Arial Narrow"/>
      <family val="2"/>
    </font>
    <font>
      <b/>
      <sz val="14"/>
      <color theme="0"/>
      <name val="Arial Narrow"/>
      <family val="2"/>
    </font>
    <font>
      <sz val="8"/>
      <color theme="1"/>
      <name val="Calibri"/>
      <family val="2"/>
      <scheme val="minor"/>
    </font>
    <font>
      <b/>
      <sz val="8"/>
      <color theme="0"/>
      <name val="Arial Narrow"/>
      <family val="2"/>
    </font>
    <font>
      <b/>
      <sz val="14"/>
      <name val="Arial Narrow"/>
      <family val="2"/>
    </font>
    <font>
      <b/>
      <sz val="6"/>
      <color theme="1"/>
      <name val="Arial"/>
      <family val="2"/>
    </font>
    <font>
      <b/>
      <sz val="8"/>
      <color theme="1"/>
      <name val="Arial"/>
      <family val="2"/>
    </font>
    <font>
      <b/>
      <sz val="7.5"/>
      <color theme="1"/>
      <name val="Arial Narrow"/>
      <family val="2"/>
    </font>
    <font>
      <sz val="7.5"/>
      <color theme="1"/>
      <name val="Arial Narrow"/>
      <family val="2"/>
    </font>
    <font>
      <b/>
      <i/>
      <sz val="7.5"/>
      <color theme="1"/>
      <name val="Arial Narrow"/>
      <family val="2"/>
    </font>
    <font>
      <sz val="7"/>
      <color theme="1"/>
      <name val="Arial"/>
      <family val="2"/>
    </font>
    <font>
      <b/>
      <sz val="7.5"/>
      <color theme="1"/>
      <name val="Arial"/>
      <family val="2"/>
    </font>
    <font>
      <sz val="7.5"/>
      <color theme="1"/>
      <name val="Arial"/>
      <family val="2"/>
    </font>
    <font>
      <sz val="7.5"/>
      <color theme="1"/>
      <name val="Calibri"/>
      <family val="2"/>
      <scheme val="minor"/>
    </font>
    <font>
      <sz val="6"/>
      <color theme="1"/>
      <name val="Arial"/>
      <family val="2"/>
    </font>
    <font>
      <b/>
      <vertAlign val="superscript"/>
      <sz val="7.5"/>
      <color theme="1"/>
      <name val="Arial Narrow"/>
      <family val="2"/>
    </font>
    <font>
      <b/>
      <sz val="6"/>
      <color theme="1"/>
      <name val="Arial Narrow"/>
      <family val="2"/>
    </font>
    <font>
      <b/>
      <sz val="6.5"/>
      <color theme="1"/>
      <name val="Arial Narrow"/>
      <family val="2"/>
    </font>
    <font>
      <sz val="6.5"/>
      <color theme="1"/>
      <name val="Arial Narrow"/>
      <family val="2"/>
    </font>
    <font>
      <sz val="11"/>
      <name val="Arial Narrow"/>
      <family val="2"/>
    </font>
    <font>
      <sz val="12"/>
      <name val="Arial Narrow"/>
      <family val="2"/>
    </font>
    <font>
      <sz val="9"/>
      <name val="Arial Narrow"/>
      <family val="2"/>
    </font>
    <font>
      <b/>
      <i/>
      <sz val="9"/>
      <color theme="1"/>
      <name val="Calibri"/>
      <family val="2"/>
      <scheme val="minor"/>
    </font>
    <font>
      <sz val="9"/>
      <color rgb="FF000000"/>
      <name val="Calibri"/>
      <family val="2"/>
      <scheme val="minor"/>
    </font>
    <font>
      <b/>
      <sz val="8"/>
      <name val="Arial Narrow"/>
      <family val="2"/>
    </font>
    <font>
      <sz val="8"/>
      <color theme="1"/>
      <name val="Arial"/>
      <family val="2"/>
    </font>
    <font>
      <b/>
      <sz val="7"/>
      <color theme="1"/>
      <name val="Arial"/>
      <family val="2"/>
    </font>
    <font>
      <vertAlign val="superscript"/>
      <sz val="10"/>
      <color theme="1"/>
      <name val="Arial Narrow"/>
      <family val="2"/>
    </font>
    <font>
      <b/>
      <sz val="10"/>
      <color theme="0" tint="-0.34998626667073579"/>
      <name val="Arial Narrow"/>
      <family val="2"/>
    </font>
    <font>
      <sz val="9"/>
      <color theme="0" tint="-0.34998626667073579"/>
      <name val="Arial Narrow"/>
      <family val="2"/>
    </font>
    <font>
      <b/>
      <vertAlign val="superscript"/>
      <sz val="9"/>
      <color theme="0" tint="-0.34998626667073579"/>
      <name val="Arial Narrow"/>
      <family val="2"/>
    </font>
    <font>
      <b/>
      <sz val="9"/>
      <color theme="0" tint="-0.34998626667073579"/>
      <name val="Arial Narrow"/>
      <family val="2"/>
    </font>
    <font>
      <sz val="11"/>
      <color theme="0" tint="-0.34998626667073579"/>
      <name val="Arial Narrow"/>
      <family val="2"/>
    </font>
    <font>
      <vertAlign val="superscript"/>
      <sz val="9"/>
      <color theme="0" tint="-0.34998626667073579"/>
      <name val="Arial Narrow"/>
      <family val="2"/>
    </font>
    <font>
      <b/>
      <sz val="11"/>
      <color theme="1"/>
      <name val="Arial"/>
      <family val="2"/>
    </font>
    <font>
      <b/>
      <sz val="8"/>
      <color theme="1"/>
      <name val="Calibri"/>
      <family val="2"/>
      <scheme val="minor"/>
    </font>
    <font>
      <b/>
      <sz val="14"/>
      <color rgb="FFFF0000"/>
      <name val="Arial Narrow"/>
      <family val="2"/>
    </font>
    <font>
      <b/>
      <sz val="11"/>
      <name val="Arial"/>
      <family val="2"/>
    </font>
    <font>
      <b/>
      <sz val="10"/>
      <name val="Arial"/>
      <family val="2"/>
    </font>
    <font>
      <sz val="9"/>
      <name val="Arial"/>
      <family val="2"/>
    </font>
    <font>
      <b/>
      <sz val="9"/>
      <name val="Arial"/>
      <family val="2"/>
    </font>
    <font>
      <sz val="8"/>
      <name val="Arial"/>
      <family val="2"/>
    </font>
    <font>
      <sz val="12"/>
      <name val="Calibri"/>
      <family val="2"/>
      <scheme val="minor"/>
    </font>
    <font>
      <b/>
      <sz val="9"/>
      <color theme="1"/>
      <name val="Calibri"/>
      <family val="2"/>
      <scheme val="minor"/>
    </font>
    <font>
      <sz val="10"/>
      <color theme="1"/>
      <name val="Calibri"/>
      <family val="2"/>
      <scheme val="minor"/>
    </font>
    <font>
      <sz val="20"/>
      <color rgb="FFFF0000"/>
      <name val="Calibri"/>
      <family val="2"/>
      <scheme val="minor"/>
    </font>
    <font>
      <sz val="12"/>
      <color theme="1"/>
      <name val="Arial"/>
      <family val="2"/>
    </font>
    <font>
      <sz val="10"/>
      <color indexed="8"/>
      <name val="Arial Narrow"/>
      <family val="2"/>
    </font>
    <font>
      <sz val="9"/>
      <name val="Times New Roman"/>
      <family val="1"/>
    </font>
    <font>
      <sz val="11"/>
      <color rgb="FFFF0000"/>
      <name val="Calibri"/>
      <family val="2"/>
      <scheme val="minor"/>
    </font>
    <font>
      <u/>
      <sz val="11"/>
      <color theme="10"/>
      <name val="Calibri"/>
      <family val="2"/>
      <scheme val="minor"/>
    </font>
    <font>
      <b/>
      <sz val="12"/>
      <name val="Arial"/>
      <family val="2"/>
    </font>
    <font>
      <sz val="11"/>
      <color rgb="FFFFFF00"/>
      <name val="Calibri"/>
      <family val="2"/>
      <scheme val="minor"/>
    </font>
    <font>
      <b/>
      <sz val="16"/>
      <color theme="1"/>
      <name val="Arial"/>
      <family val="2"/>
    </font>
    <font>
      <sz val="12"/>
      <name val="Arial"/>
      <family val="2"/>
    </font>
    <font>
      <sz val="11"/>
      <name val="Arial"/>
      <family val="2"/>
    </font>
    <font>
      <u/>
      <sz val="11"/>
      <name val="Calibri"/>
      <family val="2"/>
      <scheme val="minor"/>
    </font>
    <font>
      <sz val="11"/>
      <name val="Calibri"/>
      <family val="2"/>
      <scheme val="minor"/>
    </font>
    <font>
      <sz val="10"/>
      <color indexed="8"/>
      <name val="Calibri"/>
      <family val="2"/>
      <scheme val="minor"/>
    </font>
    <font>
      <sz val="10"/>
      <color rgb="FF000000"/>
      <name val="Calibri"/>
      <family val="2"/>
      <scheme val="minor"/>
    </font>
    <font>
      <b/>
      <sz val="8"/>
      <color rgb="FF000000"/>
      <name val="Calibri"/>
      <family val="2"/>
    </font>
    <font>
      <sz val="11"/>
      <color rgb="FF000000"/>
      <name val="Calibri"/>
      <family val="2"/>
    </font>
    <font>
      <b/>
      <sz val="9"/>
      <color theme="1"/>
      <name val="Arial"/>
      <family val="2"/>
    </font>
    <font>
      <sz val="9"/>
      <color theme="1"/>
      <name val="Arial"/>
      <family val="2"/>
    </font>
    <font>
      <i/>
      <sz val="9"/>
      <color theme="1"/>
      <name val="Arial"/>
      <family val="2"/>
    </font>
    <font>
      <u/>
      <sz val="9"/>
      <color theme="1"/>
      <name val="Arial"/>
      <family val="2"/>
    </font>
    <font>
      <sz val="10"/>
      <color theme="1"/>
      <name val="Verdana"/>
      <family val="2"/>
    </font>
    <font>
      <vertAlign val="superscript"/>
      <sz val="10"/>
      <color theme="1"/>
      <name val="Symbol"/>
      <family val="1"/>
      <charset val="2"/>
    </font>
    <font>
      <vertAlign val="superscript"/>
      <sz val="9"/>
      <color theme="1"/>
      <name val="Arial"/>
      <family val="2"/>
    </font>
    <font>
      <sz val="12"/>
      <color theme="1"/>
      <name val="Times New Roman"/>
      <family val="1"/>
    </font>
    <font>
      <sz val="11"/>
      <color rgb="FF000000"/>
      <name val="Calibri"/>
      <family val="2"/>
      <scheme val="minor"/>
    </font>
    <font>
      <sz val="6"/>
      <name val="Arial Narrow"/>
      <family val="2"/>
    </font>
  </fonts>
  <fills count="17">
    <fill>
      <patternFill patternType="none"/>
    </fill>
    <fill>
      <patternFill patternType="gray125"/>
    </fill>
    <fill>
      <patternFill patternType="solid">
        <fgColor theme="0" tint="-0.14999847407452621"/>
        <bgColor indexed="64"/>
      </patternFill>
    </fill>
    <fill>
      <patternFill patternType="solid">
        <fgColor rgb="FFFFFFFF"/>
        <bgColor indexed="64"/>
      </patternFill>
    </fill>
    <fill>
      <patternFill patternType="solid">
        <fgColor theme="0"/>
        <bgColor indexed="64"/>
      </patternFill>
    </fill>
    <fill>
      <patternFill patternType="solid">
        <fgColor indexed="47"/>
      </patternFill>
    </fill>
    <fill>
      <patternFill patternType="solid">
        <fgColor rgb="FFD9D9D9"/>
        <bgColor indexed="64"/>
      </patternFill>
    </fill>
    <fill>
      <patternFill patternType="solid">
        <fgColor rgb="FFBFBFBF"/>
        <bgColor indexed="64"/>
      </patternFill>
    </fill>
    <fill>
      <patternFill patternType="solid">
        <fgColor theme="7" tint="0.39997558519241921"/>
        <bgColor indexed="64"/>
      </patternFill>
    </fill>
    <fill>
      <patternFill patternType="solid">
        <fgColor rgb="FFFFFF00"/>
        <bgColor indexed="64"/>
      </patternFill>
    </fill>
    <fill>
      <patternFill patternType="solid">
        <fgColor theme="9" tint="0.79998168889431442"/>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rgb="FFFFFFFF"/>
      </patternFill>
    </fill>
  </fills>
  <borders count="8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double">
        <color indexed="64"/>
      </top>
      <bottom/>
      <diagonal/>
    </border>
    <border>
      <left style="medium">
        <color indexed="64"/>
      </left>
      <right style="medium">
        <color indexed="64"/>
      </right>
      <top style="medium">
        <color indexed="64"/>
      </top>
      <bottom/>
      <diagonal/>
    </border>
    <border>
      <left/>
      <right style="medium">
        <color rgb="FF000000"/>
      </right>
      <top/>
      <bottom/>
      <diagonal/>
    </border>
    <border>
      <left/>
      <right style="medium">
        <color rgb="FF000000"/>
      </right>
      <top/>
      <bottom style="medium">
        <color indexed="64"/>
      </bottom>
      <diagonal/>
    </border>
    <border>
      <left style="medium">
        <color rgb="FF000000"/>
      </left>
      <right style="medium">
        <color indexed="64"/>
      </right>
      <top/>
      <bottom/>
      <diagonal/>
    </border>
    <border>
      <left/>
      <right style="medium">
        <color rgb="FF000000"/>
      </right>
      <top style="medium">
        <color indexed="64"/>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dotted">
        <color indexed="64"/>
      </bottom>
      <diagonal/>
    </border>
    <border>
      <left/>
      <right style="medium">
        <color indexed="64"/>
      </right>
      <top/>
      <bottom style="dotted">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medium">
        <color rgb="FF000000"/>
      </right>
      <top/>
      <bottom style="thin">
        <color indexed="64"/>
      </bottom>
      <diagonal/>
    </border>
    <border>
      <left/>
      <right style="medium">
        <color indexed="64"/>
      </right>
      <top/>
      <bottom style="thin">
        <color indexed="64"/>
      </bottom>
      <diagonal/>
    </border>
    <border>
      <left style="thin">
        <color indexed="64"/>
      </left>
      <right style="thin">
        <color indexed="64"/>
      </right>
      <top style="thick">
        <color indexed="64"/>
      </top>
      <bottom style="thin">
        <color indexed="64"/>
      </bottom>
      <diagonal/>
    </border>
    <border>
      <left/>
      <right/>
      <top style="thick">
        <color indexed="64"/>
      </top>
      <bottom style="thin">
        <color indexed="64"/>
      </bottom>
      <diagonal/>
    </border>
    <border>
      <left style="thin">
        <color indexed="64"/>
      </left>
      <right style="thin">
        <color indexed="64"/>
      </right>
      <top style="medium">
        <color indexed="64"/>
      </top>
      <bottom style="thin">
        <color indexed="64"/>
      </bottom>
      <diagonal/>
    </border>
  </borders>
  <cellStyleXfs count="16">
    <xf numFmtId="0" fontId="0"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0" fontId="9" fillId="0" borderId="0"/>
    <xf numFmtId="44" fontId="8" fillId="0" borderId="0" applyFont="0" applyFill="0" applyBorder="0" applyAlignment="0" applyProtection="0"/>
    <xf numFmtId="43" fontId="4" fillId="0" borderId="0" applyFont="0" applyFill="0" applyBorder="0" applyAlignment="0" applyProtection="0"/>
    <xf numFmtId="0" fontId="13" fillId="5" borderId="0" applyNumberFormat="0" applyBorder="0" applyAlignment="0" applyProtection="0"/>
    <xf numFmtId="0" fontId="8" fillId="0" borderId="0"/>
    <xf numFmtId="43" fontId="8" fillId="0" borderId="0" applyFont="0" applyFill="0" applyBorder="0" applyAlignment="0" applyProtection="0"/>
    <xf numFmtId="0" fontId="8" fillId="0" borderId="0"/>
    <xf numFmtId="0" fontId="101" fillId="0" borderId="0" applyNumberFormat="0" applyFill="0" applyBorder="0" applyAlignment="0" applyProtection="0"/>
    <xf numFmtId="0" fontId="112" fillId="0" borderId="0" applyNumberFormat="0" applyBorder="0" applyAlignment="0"/>
  </cellStyleXfs>
  <cellXfs count="1581">
    <xf numFmtId="0" fontId="0" fillId="0" borderId="0" xfId="0"/>
    <xf numFmtId="0" fontId="1" fillId="0" borderId="8" xfId="0" applyFont="1" applyBorder="1"/>
    <xf numFmtId="0" fontId="1" fillId="0" borderId="9" xfId="0" applyFont="1" applyBorder="1"/>
    <xf numFmtId="0" fontId="5" fillId="0" borderId="0" xfId="0" applyFont="1"/>
    <xf numFmtId="0" fontId="6" fillId="0" borderId="0" xfId="0" applyFont="1" applyFill="1" applyBorder="1" applyAlignment="1">
      <alignment horizontal="right" vertical="top"/>
    </xf>
    <xf numFmtId="0" fontId="11" fillId="0" borderId="0" xfId="0" applyFont="1" applyFill="1" applyBorder="1" applyAlignment="1">
      <alignment vertical="top"/>
    </xf>
    <xf numFmtId="0" fontId="5" fillId="0" borderId="0" xfId="0" applyFont="1" applyAlignment="1">
      <alignment vertical="center"/>
    </xf>
    <xf numFmtId="0" fontId="5" fillId="0" borderId="0" xfId="0" applyFont="1" applyAlignment="1"/>
    <xf numFmtId="0" fontId="1" fillId="0" borderId="1" xfId="0" applyFont="1" applyBorder="1"/>
    <xf numFmtId="0" fontId="1" fillId="0" borderId="2" xfId="0" applyFont="1" applyBorder="1"/>
    <xf numFmtId="0" fontId="1" fillId="0" borderId="3" xfId="0" applyFont="1" applyBorder="1"/>
    <xf numFmtId="0" fontId="1" fillId="0" borderId="5" xfId="0" applyFont="1" applyBorder="1"/>
    <xf numFmtId="0" fontId="1" fillId="0" borderId="0" xfId="0" applyFont="1" applyBorder="1"/>
    <xf numFmtId="0" fontId="1" fillId="0" borderId="6" xfId="0" applyFont="1" applyBorder="1"/>
    <xf numFmtId="0" fontId="3" fillId="0" borderId="5" xfId="0" applyFont="1" applyBorder="1"/>
    <xf numFmtId="0" fontId="3" fillId="0" borderId="0" xfId="0" applyFont="1" applyBorder="1" applyAlignment="1">
      <alignment vertical="justify"/>
    </xf>
    <xf numFmtId="0" fontId="1" fillId="0" borderId="7" xfId="0" applyFont="1" applyBorder="1"/>
    <xf numFmtId="0" fontId="3" fillId="0" borderId="8" xfId="0" applyFont="1" applyBorder="1" applyAlignment="1">
      <alignment vertical="justify"/>
    </xf>
    <xf numFmtId="0" fontId="5" fillId="0" borderId="0" xfId="0" applyFont="1" applyFill="1" applyBorder="1"/>
    <xf numFmtId="0" fontId="3" fillId="0" borderId="0" xfId="0" applyFont="1" applyBorder="1"/>
    <xf numFmtId="0" fontId="3" fillId="0" borderId="1" xfId="0" applyFont="1" applyBorder="1" applyAlignment="1"/>
    <xf numFmtId="0" fontId="1" fillId="0" borderId="2" xfId="0" applyFont="1" applyBorder="1" applyAlignment="1"/>
    <xf numFmtId="0" fontId="1" fillId="0" borderId="3" xfId="0" applyFont="1" applyBorder="1" applyAlignment="1"/>
    <xf numFmtId="0" fontId="3" fillId="0" borderId="5" xfId="0" applyFont="1" applyBorder="1" applyAlignment="1"/>
    <xf numFmtId="0" fontId="1" fillId="0" borderId="0" xfId="0" applyFont="1" applyBorder="1" applyAlignment="1"/>
    <xf numFmtId="0" fontId="1" fillId="0" borderId="6" xfId="0" applyFont="1" applyBorder="1" applyAlignment="1"/>
    <xf numFmtId="0" fontId="3" fillId="0" borderId="7" xfId="0" applyFont="1" applyBorder="1" applyAlignment="1"/>
    <xf numFmtId="0" fontId="1" fillId="0" borderId="8" xfId="0" applyFont="1" applyBorder="1" applyAlignment="1"/>
    <xf numFmtId="0" fontId="1" fillId="0" borderId="9" xfId="0" applyFont="1" applyBorder="1" applyAlignment="1"/>
    <xf numFmtId="0" fontId="1" fillId="0" borderId="5" xfId="0" quotePrefix="1" applyFont="1" applyBorder="1"/>
    <xf numFmtId="0" fontId="1" fillId="0" borderId="0" xfId="0" applyFont="1" applyFill="1" applyBorder="1"/>
    <xf numFmtId="0" fontId="5" fillId="0" borderId="0" xfId="0" applyFont="1" applyAlignment="1">
      <alignment horizontal="center" vertical="center"/>
    </xf>
    <xf numFmtId="0" fontId="5" fillId="0" borderId="0" xfId="0" applyFont="1" applyAlignment="1">
      <alignment horizontal="right" vertical="center" indent="1"/>
    </xf>
    <xf numFmtId="0" fontId="1" fillId="0" borderId="0" xfId="0" applyFont="1"/>
    <xf numFmtId="0" fontId="33" fillId="0" borderId="5" xfId="0" applyFont="1" applyBorder="1" applyAlignment="1">
      <alignment horizontal="center" vertical="center"/>
    </xf>
    <xf numFmtId="0" fontId="33" fillId="0" borderId="17" xfId="0" applyFont="1" applyBorder="1" applyAlignment="1">
      <alignment horizontal="center" vertical="center"/>
    </xf>
    <xf numFmtId="0" fontId="33" fillId="0" borderId="6" xfId="0" applyFont="1" applyBorder="1" applyAlignment="1">
      <alignment horizontal="center" vertical="center"/>
    </xf>
    <xf numFmtId="0" fontId="32" fillId="0" borderId="0" xfId="0" applyFont="1" applyAlignment="1"/>
    <xf numFmtId="0" fontId="35" fillId="0" borderId="16" xfId="0" applyFont="1" applyBorder="1" applyAlignment="1">
      <alignment horizontal="center" vertical="center"/>
    </xf>
    <xf numFmtId="0" fontId="35" fillId="0" borderId="18" xfId="0" applyFont="1" applyBorder="1" applyAlignment="1">
      <alignment horizontal="center" vertical="center"/>
    </xf>
    <xf numFmtId="0" fontId="37" fillId="0" borderId="0" xfId="0" applyFont="1" applyAlignment="1">
      <alignment horizontal="center"/>
    </xf>
    <xf numFmtId="0" fontId="5" fillId="2" borderId="0" xfId="0" applyFont="1" applyFill="1"/>
    <xf numFmtId="0" fontId="28" fillId="2" borderId="0" xfId="0" applyFont="1" applyFill="1"/>
    <xf numFmtId="0" fontId="33" fillId="0" borderId="14" xfId="0" applyFont="1" applyFill="1" applyBorder="1" applyAlignment="1">
      <alignment horizontal="center" vertical="center"/>
    </xf>
    <xf numFmtId="0" fontId="5" fillId="0" borderId="0" xfId="0" applyFont="1" applyFill="1"/>
    <xf numFmtId="0" fontId="6" fillId="0" borderId="0" xfId="0" applyFont="1" applyFill="1" applyBorder="1" applyAlignment="1">
      <alignment horizontal="left" vertical="top"/>
    </xf>
    <xf numFmtId="43" fontId="15" fillId="2" borderId="0" xfId="0" applyNumberFormat="1" applyFont="1" applyFill="1" applyBorder="1" applyAlignment="1" applyProtection="1">
      <alignment wrapText="1"/>
    </xf>
    <xf numFmtId="0" fontId="6" fillId="0" borderId="0" xfId="0" applyFont="1" applyFill="1" applyBorder="1" applyAlignment="1" applyProtection="1">
      <alignment vertical="top"/>
      <protection locked="0"/>
    </xf>
    <xf numFmtId="0" fontId="5" fillId="0" borderId="0" xfId="0" applyFont="1" applyFill="1" applyProtection="1">
      <protection locked="0"/>
    </xf>
    <xf numFmtId="0" fontId="6" fillId="0" borderId="0" xfId="0" applyFont="1" applyFill="1" applyBorder="1" applyAlignment="1" applyProtection="1">
      <alignment horizontal="right" vertical="top"/>
      <protection locked="0"/>
    </xf>
    <xf numFmtId="0" fontId="5" fillId="0" borderId="0" xfId="0" applyFont="1" applyFill="1" applyBorder="1" applyProtection="1">
      <protection locked="0"/>
    </xf>
    <xf numFmtId="0" fontId="2" fillId="0" borderId="5" xfId="0" applyFont="1" applyFill="1" applyBorder="1" applyAlignment="1" applyProtection="1">
      <alignment vertical="top" wrapText="1"/>
      <protection locked="0"/>
    </xf>
    <xf numFmtId="0" fontId="2" fillId="0" borderId="0" xfId="0" applyFont="1" applyFill="1" applyBorder="1" applyAlignment="1" applyProtection="1">
      <alignment vertical="top" wrapText="1"/>
      <protection locked="0"/>
    </xf>
    <xf numFmtId="0" fontId="2" fillId="0" borderId="6" xfId="0" applyFont="1" applyFill="1" applyBorder="1" applyAlignment="1" applyProtection="1">
      <alignment vertical="top" wrapText="1"/>
      <protection locked="0"/>
    </xf>
    <xf numFmtId="0" fontId="7" fillId="0" borderId="5" xfId="0" applyFont="1" applyFill="1" applyBorder="1" applyAlignment="1" applyProtection="1">
      <alignment wrapText="1"/>
      <protection locked="0"/>
    </xf>
    <xf numFmtId="0" fontId="15" fillId="0" borderId="0" xfId="0" applyFont="1" applyFill="1" applyBorder="1" applyAlignment="1" applyProtection="1">
      <alignment wrapText="1"/>
      <protection locked="0"/>
    </xf>
    <xf numFmtId="0" fontId="5" fillId="0" borderId="0" xfId="0" applyFont="1" applyFill="1" applyBorder="1" applyAlignment="1" applyProtection="1">
      <alignment horizontal="justify" wrapText="1"/>
      <protection locked="0"/>
    </xf>
    <xf numFmtId="0" fontId="7" fillId="0" borderId="0" xfId="0" applyFont="1" applyFill="1" applyBorder="1" applyAlignment="1" applyProtection="1">
      <alignment wrapText="1"/>
      <protection locked="0"/>
    </xf>
    <xf numFmtId="0" fontId="15" fillId="0" borderId="6" xfId="0" applyFont="1" applyFill="1" applyBorder="1" applyAlignment="1" applyProtection="1">
      <alignment wrapText="1"/>
      <protection locked="0"/>
    </xf>
    <xf numFmtId="0" fontId="5" fillId="0" borderId="5" xfId="0" applyFont="1" applyFill="1" applyBorder="1" applyAlignment="1" applyProtection="1">
      <alignment wrapText="1"/>
      <protection locked="0"/>
    </xf>
    <xf numFmtId="43" fontId="1" fillId="0" borderId="0" xfId="8" applyNumberFormat="1" applyFont="1" applyFill="1" applyBorder="1" applyAlignment="1" applyProtection="1">
      <alignment vertical="top" wrapText="1"/>
      <protection locked="0"/>
    </xf>
    <xf numFmtId="0" fontId="5" fillId="0" borderId="0" xfId="0" applyFont="1" applyFill="1" applyBorder="1" applyAlignment="1" applyProtection="1">
      <alignment wrapText="1"/>
      <protection locked="0"/>
    </xf>
    <xf numFmtId="43" fontId="1" fillId="0" borderId="6" xfId="8" applyNumberFormat="1" applyFont="1" applyFill="1" applyBorder="1" applyAlignment="1" applyProtection="1">
      <alignment vertical="top" wrapText="1"/>
      <protection locked="0"/>
    </xf>
    <xf numFmtId="0" fontId="5" fillId="0" borderId="5" xfId="0" applyFont="1" applyFill="1" applyBorder="1" applyAlignment="1" applyProtection="1">
      <alignment horizontal="left" wrapText="1"/>
      <protection locked="0"/>
    </xf>
    <xf numFmtId="0" fontId="16" fillId="0" borderId="5" xfId="0" applyFont="1" applyFill="1" applyBorder="1" applyAlignment="1" applyProtection="1">
      <alignment horizontal="justify" wrapText="1"/>
      <protection locked="0"/>
    </xf>
    <xf numFmtId="43" fontId="1" fillId="0" borderId="0" xfId="0" applyNumberFormat="1" applyFont="1" applyFill="1" applyBorder="1" applyAlignment="1" applyProtection="1">
      <alignment wrapText="1"/>
      <protection locked="0"/>
    </xf>
    <xf numFmtId="43" fontId="17" fillId="0" borderId="0" xfId="0" applyNumberFormat="1" applyFont="1" applyFill="1" applyBorder="1" applyAlignment="1" applyProtection="1">
      <alignment wrapText="1"/>
      <protection locked="0"/>
    </xf>
    <xf numFmtId="0" fontId="18" fillId="0" borderId="0" xfId="0" applyFont="1" applyFill="1" applyBorder="1" applyAlignment="1" applyProtection="1">
      <alignment wrapText="1"/>
      <protection locked="0"/>
    </xf>
    <xf numFmtId="43" fontId="17" fillId="0" borderId="6" xfId="0" applyNumberFormat="1" applyFont="1" applyFill="1" applyBorder="1" applyAlignment="1" applyProtection="1">
      <alignment wrapText="1"/>
      <protection locked="0"/>
    </xf>
    <xf numFmtId="43" fontId="15" fillId="0" borderId="0" xfId="0" applyNumberFormat="1" applyFont="1" applyFill="1" applyBorder="1" applyAlignment="1" applyProtection="1">
      <alignment wrapText="1"/>
      <protection locked="0"/>
    </xf>
    <xf numFmtId="43" fontId="15" fillId="0" borderId="6" xfId="0" applyNumberFormat="1" applyFont="1" applyFill="1" applyBorder="1" applyAlignment="1" applyProtection="1">
      <alignment wrapText="1"/>
      <protection locked="0"/>
    </xf>
    <xf numFmtId="0" fontId="5" fillId="0" borderId="0" xfId="0" applyFont="1" applyFill="1" applyBorder="1" applyAlignment="1" applyProtection="1">
      <protection locked="0"/>
    </xf>
    <xf numFmtId="0" fontId="18" fillId="0" borderId="5" xfId="0" applyFont="1" applyFill="1" applyBorder="1" applyAlignment="1" applyProtection="1">
      <alignment wrapText="1"/>
      <protection locked="0"/>
    </xf>
    <xf numFmtId="43" fontId="1" fillId="0" borderId="6" xfId="0" applyNumberFormat="1" applyFont="1" applyFill="1" applyBorder="1" applyAlignment="1" applyProtection="1">
      <alignment wrapText="1"/>
      <protection locked="0"/>
    </xf>
    <xf numFmtId="0" fontId="0" fillId="0" borderId="0" xfId="0" applyFont="1" applyFill="1" applyProtection="1">
      <protection locked="0"/>
    </xf>
    <xf numFmtId="0" fontId="6" fillId="0" borderId="0" xfId="0" applyFont="1" applyFill="1" applyBorder="1" applyAlignment="1" applyProtection="1">
      <alignment wrapText="1"/>
      <protection locked="0"/>
    </xf>
    <xf numFmtId="0" fontId="5" fillId="0" borderId="5" xfId="0" applyFont="1" applyFill="1" applyBorder="1" applyAlignment="1" applyProtection="1">
      <protection locked="0"/>
    </xf>
    <xf numFmtId="43" fontId="1" fillId="0" borderId="0" xfId="0" applyNumberFormat="1" applyFont="1" applyFill="1" applyBorder="1" applyAlignment="1" applyProtection="1">
      <protection locked="0"/>
    </xf>
    <xf numFmtId="0" fontId="16" fillId="0" borderId="0" xfId="0" applyFont="1" applyFill="1" applyBorder="1" applyAlignment="1" applyProtection="1">
      <alignment horizontal="justify" wrapText="1"/>
      <protection locked="0"/>
    </xf>
    <xf numFmtId="43" fontId="1" fillId="0" borderId="6" xfId="0" applyNumberFormat="1" applyFont="1" applyFill="1" applyBorder="1" applyAlignment="1" applyProtection="1">
      <protection locked="0"/>
    </xf>
    <xf numFmtId="4" fontId="1" fillId="0" borderId="0" xfId="0" applyNumberFormat="1" applyFont="1" applyFill="1" applyBorder="1" applyProtection="1">
      <protection locked="0"/>
    </xf>
    <xf numFmtId="4" fontId="1" fillId="0" borderId="6" xfId="0" applyNumberFormat="1" applyFont="1" applyFill="1" applyBorder="1" applyProtection="1">
      <protection locked="0"/>
    </xf>
    <xf numFmtId="0" fontId="5" fillId="0" borderId="7" xfId="0" applyFont="1" applyFill="1" applyBorder="1" applyProtection="1">
      <protection locked="0"/>
    </xf>
    <xf numFmtId="43" fontId="1" fillId="0" borderId="8" xfId="0" applyNumberFormat="1" applyFont="1" applyFill="1" applyBorder="1" applyProtection="1">
      <protection locked="0"/>
    </xf>
    <xf numFmtId="0" fontId="5" fillId="0" borderId="8" xfId="0" applyFont="1" applyFill="1" applyBorder="1" applyProtection="1">
      <protection locked="0"/>
    </xf>
    <xf numFmtId="0" fontId="1" fillId="0" borderId="8" xfId="0" applyFont="1" applyFill="1" applyBorder="1" applyProtection="1">
      <protection locked="0"/>
    </xf>
    <xf numFmtId="0" fontId="1" fillId="0" borderId="9" xfId="0" applyFont="1" applyFill="1" applyBorder="1" applyProtection="1">
      <protection locked="0"/>
    </xf>
    <xf numFmtId="43" fontId="15" fillId="2" borderId="6" xfId="0" applyNumberFormat="1" applyFont="1" applyFill="1" applyBorder="1" applyAlignment="1" applyProtection="1">
      <alignment wrapText="1"/>
    </xf>
    <xf numFmtId="43" fontId="3" fillId="2" borderId="0" xfId="0" applyNumberFormat="1" applyFont="1" applyFill="1" applyBorder="1" applyAlignment="1" applyProtection="1">
      <alignment wrapText="1"/>
    </xf>
    <xf numFmtId="43" fontId="3" fillId="2" borderId="6" xfId="0" applyNumberFormat="1" applyFont="1" applyFill="1" applyBorder="1" applyAlignment="1" applyProtection="1">
      <alignment wrapText="1"/>
    </xf>
    <xf numFmtId="43" fontId="3" fillId="2" borderId="0" xfId="0" applyNumberFormat="1" applyFont="1" applyFill="1" applyBorder="1" applyAlignment="1" applyProtection="1">
      <alignment vertical="center" wrapText="1"/>
    </xf>
    <xf numFmtId="43" fontId="3" fillId="2" borderId="6" xfId="0" applyNumberFormat="1" applyFont="1" applyFill="1" applyBorder="1" applyAlignment="1" applyProtection="1">
      <alignment vertical="center" wrapText="1"/>
    </xf>
    <xf numFmtId="43" fontId="15" fillId="2" borderId="0" xfId="0" applyNumberFormat="1" applyFont="1" applyFill="1" applyBorder="1" applyAlignment="1" applyProtection="1"/>
    <xf numFmtId="43" fontId="15" fillId="2" borderId="6" xfId="0" applyNumberFormat="1" applyFont="1" applyFill="1" applyBorder="1" applyAlignment="1" applyProtection="1"/>
    <xf numFmtId="0" fontId="6" fillId="0" borderId="37" xfId="0" applyFont="1" applyFill="1" applyBorder="1" applyAlignment="1" applyProtection="1">
      <alignment horizontal="center" vertical="center" wrapText="1"/>
      <protection locked="0"/>
    </xf>
    <xf numFmtId="0" fontId="5" fillId="2" borderId="0" xfId="0" applyFont="1" applyFill="1" applyProtection="1">
      <protection locked="0"/>
    </xf>
    <xf numFmtId="0" fontId="6" fillId="0" borderId="0" xfId="0" applyFont="1" applyFill="1" applyProtection="1">
      <protection locked="0"/>
    </xf>
    <xf numFmtId="0" fontId="7" fillId="2" borderId="5" xfId="0" applyFont="1" applyFill="1" applyBorder="1" applyAlignment="1" applyProtection="1">
      <alignment wrapText="1"/>
      <protection locked="0"/>
    </xf>
    <xf numFmtId="0" fontId="7" fillId="2" borderId="0" xfId="0" applyFont="1" applyFill="1" applyBorder="1" applyAlignment="1" applyProtection="1">
      <protection locked="0"/>
    </xf>
    <xf numFmtId="0" fontId="7" fillId="2" borderId="0" xfId="0" applyFont="1" applyFill="1" applyBorder="1" applyAlignment="1" applyProtection="1">
      <alignment wrapText="1"/>
      <protection locked="0"/>
    </xf>
    <xf numFmtId="0" fontId="7" fillId="2" borderId="0" xfId="0" applyFont="1" applyFill="1" applyBorder="1" applyAlignment="1" applyProtection="1">
      <alignment horizontal="left" wrapText="1"/>
      <protection locked="0"/>
    </xf>
    <xf numFmtId="0" fontId="5" fillId="0" borderId="0" xfId="0" applyFont="1" applyProtection="1">
      <protection locked="0"/>
    </xf>
    <xf numFmtId="0" fontId="20" fillId="0" borderId="0" xfId="0" applyFont="1" applyBorder="1" applyAlignment="1" applyProtection="1">
      <alignment horizontal="left"/>
      <protection locked="0"/>
    </xf>
    <xf numFmtId="0" fontId="5" fillId="0" borderId="0" xfId="0" applyFont="1" applyBorder="1" applyAlignment="1" applyProtection="1">
      <alignment horizontal="left"/>
      <protection locked="0"/>
    </xf>
    <xf numFmtId="0" fontId="6" fillId="0" borderId="5" xfId="0" applyFont="1" applyBorder="1" applyAlignment="1" applyProtection="1">
      <alignment horizontal="left" vertical="top"/>
      <protection locked="0"/>
    </xf>
    <xf numFmtId="0" fontId="6" fillId="0" borderId="0" xfId="0" applyFont="1" applyBorder="1" applyAlignment="1" applyProtection="1">
      <alignment horizontal="left" vertical="top"/>
      <protection locked="0"/>
    </xf>
    <xf numFmtId="0" fontId="5" fillId="0" borderId="0" xfId="0" applyFont="1" applyBorder="1" applyAlignment="1" applyProtection="1">
      <alignment horizontal="left" vertical="top"/>
      <protection locked="0"/>
    </xf>
    <xf numFmtId="0" fontId="21" fillId="2" borderId="5" xfId="0" applyFont="1" applyFill="1" applyBorder="1" applyAlignment="1" applyProtection="1">
      <alignment horizontal="left" vertical="top"/>
      <protection locked="0"/>
    </xf>
    <xf numFmtId="0" fontId="21" fillId="2" borderId="0" xfId="0" applyFont="1" applyFill="1" applyBorder="1" applyAlignment="1" applyProtection="1">
      <alignment horizontal="left" vertical="top"/>
      <protection locked="0"/>
    </xf>
    <xf numFmtId="0" fontId="16" fillId="0" borderId="5" xfId="0" applyFont="1" applyBorder="1" applyAlignment="1" applyProtection="1">
      <alignment horizontal="left" vertical="top"/>
      <protection locked="0"/>
    </xf>
    <xf numFmtId="0" fontId="1" fillId="0" borderId="0" xfId="0" applyFont="1" applyBorder="1" applyAlignment="1" applyProtection="1">
      <alignment horizontal="left" vertical="top"/>
      <protection locked="0"/>
    </xf>
    <xf numFmtId="0" fontId="7" fillId="2" borderId="5" xfId="0" applyFont="1" applyFill="1" applyBorder="1" applyAlignment="1" applyProtection="1">
      <alignment horizontal="left" vertical="top"/>
      <protection locked="0"/>
    </xf>
    <xf numFmtId="0" fontId="7" fillId="2" borderId="0" xfId="0" applyFont="1" applyFill="1" applyBorder="1" applyAlignment="1" applyProtection="1">
      <alignment horizontal="left" vertical="top"/>
      <protection locked="0"/>
    </xf>
    <xf numFmtId="0" fontId="16" fillId="0" borderId="0" xfId="0" applyFont="1" applyBorder="1" applyAlignment="1" applyProtection="1">
      <alignment horizontal="left" vertical="top"/>
      <protection locked="0"/>
    </xf>
    <xf numFmtId="0" fontId="16" fillId="0" borderId="7" xfId="0" applyFont="1" applyBorder="1" applyAlignment="1" applyProtection="1">
      <alignment horizontal="left" vertical="top"/>
      <protection locked="0"/>
    </xf>
    <xf numFmtId="0" fontId="16" fillId="0" borderId="8" xfId="0" applyFont="1" applyBorder="1" applyAlignment="1" applyProtection="1">
      <alignment horizontal="left" vertical="top"/>
      <protection locked="0"/>
    </xf>
    <xf numFmtId="0" fontId="6" fillId="0" borderId="40" xfId="0" applyFont="1" applyFill="1" applyBorder="1" applyAlignment="1" applyProtection="1">
      <alignment horizontal="center" vertical="center" wrapText="1"/>
      <protection locked="0"/>
    </xf>
    <xf numFmtId="0" fontId="22" fillId="0" borderId="0" xfId="0" applyFont="1" applyProtection="1">
      <protection locked="0"/>
    </xf>
    <xf numFmtId="0" fontId="5" fillId="0" borderId="0" xfId="0" applyFont="1" applyAlignment="1" applyProtection="1">
      <alignment vertical="center"/>
      <protection locked="0"/>
    </xf>
    <xf numFmtId="0" fontId="5" fillId="0" borderId="0" xfId="0" applyFont="1" applyAlignment="1" applyProtection="1">
      <protection locked="0"/>
    </xf>
    <xf numFmtId="0" fontId="22" fillId="0" borderId="0" xfId="0" applyFont="1" applyAlignment="1" applyProtection="1">
      <protection locked="0"/>
    </xf>
    <xf numFmtId="0" fontId="21" fillId="3" borderId="41" xfId="0" applyFont="1" applyFill="1" applyBorder="1" applyAlignment="1" applyProtection="1">
      <alignment horizontal="justify" vertical="center"/>
      <protection locked="0"/>
    </xf>
    <xf numFmtId="0" fontId="27" fillId="3" borderId="40" xfId="0" applyFont="1" applyFill="1" applyBorder="1" applyAlignment="1" applyProtection="1">
      <alignment horizontal="center" vertical="center"/>
      <protection locked="0"/>
    </xf>
    <xf numFmtId="0" fontId="27" fillId="3" borderId="42" xfId="0" applyFont="1" applyFill="1" applyBorder="1" applyAlignment="1" applyProtection="1">
      <alignment horizontal="center" vertical="center"/>
      <protection locked="0"/>
    </xf>
    <xf numFmtId="0" fontId="12" fillId="0" borderId="6" xfId="0" applyFont="1" applyFill="1" applyBorder="1" applyProtection="1">
      <protection locked="0"/>
    </xf>
    <xf numFmtId="0" fontId="12" fillId="0" borderId="0" xfId="0" applyFont="1" applyFill="1" applyProtection="1">
      <protection locked="0"/>
    </xf>
    <xf numFmtId="0" fontId="12" fillId="0" borderId="5" xfId="0" applyFont="1" applyFill="1" applyBorder="1" applyAlignment="1" applyProtection="1">
      <alignment horizontal="justify" vertical="top"/>
      <protection locked="0"/>
    </xf>
    <xf numFmtId="0" fontId="25" fillId="0" borderId="0" xfId="0" applyFont="1" applyFill="1" applyBorder="1" applyAlignment="1" applyProtection="1">
      <alignment vertical="top"/>
      <protection locked="0"/>
    </xf>
    <xf numFmtId="0" fontId="26" fillId="0" borderId="5" xfId="0" applyFont="1" applyFill="1" applyBorder="1" applyAlignment="1" applyProtection="1">
      <alignment horizontal="justify" vertical="top"/>
      <protection locked="0"/>
    </xf>
    <xf numFmtId="0" fontId="26" fillId="0" borderId="0" xfId="0" applyFont="1" applyFill="1" applyProtection="1">
      <protection locked="0"/>
    </xf>
    <xf numFmtId="0" fontId="24" fillId="0" borderId="5" xfId="0" applyFont="1" applyFill="1" applyBorder="1" applyAlignment="1" applyProtection="1">
      <alignment vertical="top"/>
      <protection locked="0"/>
    </xf>
    <xf numFmtId="0" fontId="24" fillId="0" borderId="0" xfId="0" applyFont="1" applyFill="1" applyBorder="1" applyAlignment="1" applyProtection="1">
      <alignment vertical="top"/>
      <protection locked="0"/>
    </xf>
    <xf numFmtId="0" fontId="12" fillId="0" borderId="5" xfId="0" applyFont="1" applyFill="1" applyBorder="1" applyAlignment="1" applyProtection="1">
      <alignment vertical="top"/>
      <protection locked="0"/>
    </xf>
    <xf numFmtId="0" fontId="12" fillId="0" borderId="0" xfId="0" applyFont="1" applyFill="1" applyBorder="1" applyAlignment="1" applyProtection="1">
      <alignment vertical="top"/>
      <protection locked="0"/>
    </xf>
    <xf numFmtId="0" fontId="25" fillId="0" borderId="5" xfId="0" applyFont="1" applyFill="1" applyBorder="1" applyAlignment="1" applyProtection="1">
      <alignment vertical="top"/>
      <protection locked="0"/>
    </xf>
    <xf numFmtId="0" fontId="24" fillId="0" borderId="0" xfId="0" applyFont="1" applyFill="1" applyBorder="1" applyAlignment="1" applyProtection="1">
      <alignment vertical="top" wrapText="1"/>
      <protection locked="0"/>
    </xf>
    <xf numFmtId="0" fontId="23" fillId="0" borderId="5" xfId="0" applyFont="1" applyFill="1" applyBorder="1" applyAlignment="1" applyProtection="1">
      <alignment vertical="top"/>
      <protection locked="0"/>
    </xf>
    <xf numFmtId="0" fontId="23" fillId="0" borderId="0" xfId="0" applyFont="1" applyFill="1" applyBorder="1" applyAlignment="1" applyProtection="1">
      <alignment vertical="top"/>
      <protection locked="0"/>
    </xf>
    <xf numFmtId="0" fontId="24" fillId="0" borderId="8" xfId="0" applyFont="1" applyFill="1" applyBorder="1" applyAlignment="1" applyProtection="1">
      <alignment vertical="top" wrapText="1"/>
      <protection locked="0"/>
    </xf>
    <xf numFmtId="0" fontId="24" fillId="0" borderId="7" xfId="0" applyFont="1" applyFill="1" applyBorder="1" applyAlignment="1" applyProtection="1">
      <alignment vertical="top"/>
      <protection locked="0"/>
    </xf>
    <xf numFmtId="0" fontId="12" fillId="0" borderId="0" xfId="0" applyFont="1" applyFill="1" applyBorder="1" applyAlignment="1" applyProtection="1">
      <alignment horizontal="left" vertical="top" wrapText="1" indent="2"/>
      <protection locked="0"/>
    </xf>
    <xf numFmtId="0" fontId="12" fillId="0" borderId="0" xfId="0" applyFont="1" applyFill="1" applyBorder="1" applyAlignment="1" applyProtection="1">
      <alignment horizontal="left" vertical="top" indent="2"/>
      <protection locked="0"/>
    </xf>
    <xf numFmtId="4" fontId="25" fillId="0" borderId="0" xfId="0" applyNumberFormat="1" applyFont="1" applyFill="1" applyBorder="1" applyAlignment="1" applyProtection="1">
      <alignment vertical="top"/>
    </xf>
    <xf numFmtId="4" fontId="25" fillId="0" borderId="6" xfId="0" applyNumberFormat="1" applyFont="1" applyFill="1" applyBorder="1" applyAlignment="1" applyProtection="1">
      <alignment vertical="top"/>
    </xf>
    <xf numFmtId="4" fontId="12" fillId="0" borderId="0" xfId="0" applyNumberFormat="1" applyFont="1" applyFill="1" applyBorder="1" applyProtection="1">
      <protection locked="0"/>
    </xf>
    <xf numFmtId="4" fontId="12" fillId="0" borderId="6" xfId="0" applyNumberFormat="1" applyFont="1" applyFill="1" applyBorder="1" applyProtection="1">
      <protection locked="0"/>
    </xf>
    <xf numFmtId="4" fontId="24" fillId="0" borderId="0" xfId="0" applyNumberFormat="1" applyFont="1" applyFill="1" applyBorder="1" applyAlignment="1" applyProtection="1">
      <alignment vertical="top"/>
    </xf>
    <xf numFmtId="4" fontId="24" fillId="0" borderId="6" xfId="0" applyNumberFormat="1" applyFont="1" applyFill="1" applyBorder="1" applyAlignment="1" applyProtection="1">
      <alignment vertical="top"/>
    </xf>
    <xf numFmtId="4" fontId="12" fillId="0" borderId="0" xfId="0" applyNumberFormat="1" applyFont="1" applyFill="1" applyBorder="1" applyAlignment="1" applyProtection="1">
      <alignment vertical="top"/>
    </xf>
    <xf numFmtId="4" fontId="12" fillId="0" borderId="6" xfId="0" applyNumberFormat="1" applyFont="1" applyFill="1" applyBorder="1" applyAlignment="1" applyProtection="1">
      <alignment vertical="top"/>
    </xf>
    <xf numFmtId="4" fontId="25" fillId="0" borderId="0" xfId="0" applyNumberFormat="1" applyFont="1" applyFill="1" applyBorder="1" applyAlignment="1" applyProtection="1">
      <alignment vertical="top"/>
      <protection locked="0"/>
    </xf>
    <xf numFmtId="4" fontId="25" fillId="0" borderId="6" xfId="0" applyNumberFormat="1" applyFont="1" applyFill="1" applyBorder="1" applyAlignment="1" applyProtection="1">
      <alignment vertical="top"/>
      <protection locked="0"/>
    </xf>
    <xf numFmtId="4" fontId="12" fillId="0" borderId="0" xfId="0" applyNumberFormat="1" applyFont="1" applyFill="1" applyBorder="1" applyAlignment="1" applyProtection="1">
      <alignment vertical="top"/>
      <protection locked="0"/>
    </xf>
    <xf numFmtId="4" fontId="12" fillId="0" borderId="6" xfId="0" applyNumberFormat="1" applyFont="1" applyFill="1" applyBorder="1" applyAlignment="1" applyProtection="1">
      <alignment vertical="top"/>
      <protection locked="0"/>
    </xf>
    <xf numFmtId="4" fontId="24" fillId="0" borderId="0" xfId="0" applyNumberFormat="1" applyFont="1" applyFill="1" applyBorder="1" applyAlignment="1" applyProtection="1">
      <alignment vertical="top" wrapText="1"/>
    </xf>
    <xf numFmtId="4" fontId="24" fillId="0" borderId="6" xfId="0" applyNumberFormat="1" applyFont="1" applyFill="1" applyBorder="1" applyAlignment="1" applyProtection="1">
      <alignment vertical="top" wrapText="1"/>
    </xf>
    <xf numFmtId="4" fontId="24" fillId="0" borderId="8" xfId="0" applyNumberFormat="1" applyFont="1" applyFill="1" applyBorder="1" applyAlignment="1" applyProtection="1">
      <alignment vertical="top" wrapText="1"/>
    </xf>
    <xf numFmtId="4" fontId="24" fillId="0" borderId="9" xfId="0" applyNumberFormat="1" applyFont="1" applyFill="1" applyBorder="1" applyAlignment="1" applyProtection="1">
      <alignment vertical="top" wrapText="1"/>
    </xf>
    <xf numFmtId="0" fontId="14" fillId="0" borderId="40" xfId="0" applyFont="1" applyFill="1" applyBorder="1" applyAlignment="1" applyProtection="1">
      <alignment horizontal="center" vertical="center"/>
      <protection locked="0"/>
    </xf>
    <xf numFmtId="0" fontId="14" fillId="0" borderId="42" xfId="0" applyFont="1" applyFill="1" applyBorder="1" applyAlignment="1" applyProtection="1">
      <alignment horizontal="center" vertical="center"/>
      <protection locked="0"/>
    </xf>
    <xf numFmtId="0" fontId="20" fillId="0" borderId="0" xfId="0" applyFont="1" applyBorder="1" applyAlignment="1" applyProtection="1">
      <alignment horizontal="left" vertical="center"/>
      <protection locked="0"/>
    </xf>
    <xf numFmtId="0" fontId="11" fillId="0" borderId="8" xfId="0" applyFont="1" applyFill="1" applyBorder="1" applyAlignment="1" applyProtection="1">
      <alignment vertical="center"/>
      <protection locked="0"/>
    </xf>
    <xf numFmtId="0" fontId="5" fillId="0" borderId="0" xfId="0" applyFont="1" applyBorder="1" applyAlignment="1" applyProtection="1">
      <alignment horizontal="left" vertical="center"/>
      <protection locked="0"/>
    </xf>
    <xf numFmtId="0" fontId="5" fillId="0" borderId="0" xfId="0" applyFont="1" applyAlignment="1" applyProtection="1">
      <alignment vertical="center" wrapText="1"/>
      <protection locked="0"/>
    </xf>
    <xf numFmtId="0" fontId="21" fillId="3" borderId="5" xfId="0" applyFont="1" applyFill="1" applyBorder="1" applyAlignment="1" applyProtection="1">
      <alignment horizontal="justify" vertical="center"/>
      <protection locked="0"/>
    </xf>
    <xf numFmtId="0" fontId="16" fillId="3" borderId="5" xfId="0" applyFont="1" applyFill="1" applyBorder="1" applyAlignment="1" applyProtection="1">
      <alignment horizontal="justify" vertical="center"/>
      <protection locked="0"/>
    </xf>
    <xf numFmtId="0" fontId="6" fillId="0" borderId="21" xfId="0" applyFont="1" applyFill="1" applyBorder="1" applyAlignment="1" applyProtection="1">
      <alignment horizontal="center" vertical="center" wrapText="1"/>
      <protection locked="0"/>
    </xf>
    <xf numFmtId="0" fontId="6" fillId="0" borderId="44" xfId="0" applyFont="1" applyFill="1" applyBorder="1" applyAlignment="1" applyProtection="1">
      <alignment horizontal="center" vertical="center" wrapText="1"/>
      <protection locked="0"/>
    </xf>
    <xf numFmtId="0" fontId="3" fillId="0" borderId="21"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5" fillId="0" borderId="0" xfId="0" applyFont="1" applyAlignment="1" applyProtection="1">
      <alignment horizontal="center"/>
      <protection locked="0"/>
    </xf>
    <xf numFmtId="4" fontId="3" fillId="0" borderId="15" xfId="0" applyNumberFormat="1" applyFont="1" applyFill="1" applyBorder="1" applyAlignment="1" applyProtection="1">
      <alignment horizontal="center" vertical="top" wrapText="1"/>
      <protection locked="0"/>
    </xf>
    <xf numFmtId="4" fontId="3" fillId="0" borderId="15" xfId="0" applyNumberFormat="1" applyFont="1" applyFill="1" applyBorder="1" applyAlignment="1" applyProtection="1">
      <alignment vertical="top" wrapText="1"/>
      <protection locked="0"/>
    </xf>
    <xf numFmtId="4" fontId="3" fillId="0" borderId="3" xfId="0" applyNumberFormat="1" applyFont="1" applyFill="1" applyBorder="1" applyAlignment="1" applyProtection="1">
      <alignment horizontal="center" vertical="top" wrapText="1"/>
      <protection locked="0"/>
    </xf>
    <xf numFmtId="4" fontId="15" fillId="0" borderId="17" xfId="0" applyNumberFormat="1" applyFont="1" applyBorder="1" applyAlignment="1" applyProtection="1">
      <alignment horizontal="right" vertical="top" wrapText="1"/>
      <protection locked="0"/>
    </xf>
    <xf numFmtId="4" fontId="15" fillId="0" borderId="6" xfId="0" applyNumberFormat="1" applyFont="1" applyBorder="1" applyAlignment="1" applyProtection="1">
      <alignment horizontal="right" vertical="top" wrapText="1"/>
      <protection locked="0"/>
    </xf>
    <xf numFmtId="4" fontId="3" fillId="0" borderId="17" xfId="0" applyNumberFormat="1" applyFont="1" applyBorder="1" applyAlignment="1" applyProtection="1">
      <alignment horizontal="right" vertical="top" wrapText="1"/>
      <protection locked="0"/>
    </xf>
    <xf numFmtId="4" fontId="3" fillId="0" borderId="6" xfId="0" applyNumberFormat="1" applyFont="1" applyBorder="1" applyAlignment="1" applyProtection="1">
      <alignment horizontal="right" vertical="top" wrapText="1"/>
      <protection locked="0"/>
    </xf>
    <xf numFmtId="0" fontId="1" fillId="0" borderId="0" xfId="0" applyFont="1" applyBorder="1" applyAlignment="1" applyProtection="1">
      <alignment horizontal="justify" vertical="top" wrapText="1"/>
      <protection locked="0"/>
    </xf>
    <xf numFmtId="0" fontId="5" fillId="0" borderId="5" xfId="0" applyFont="1" applyBorder="1" applyAlignment="1" applyProtection="1">
      <alignment horizontal="justify" vertical="top" wrapText="1"/>
      <protection locked="0"/>
    </xf>
    <xf numFmtId="4" fontId="1" fillId="0" borderId="17" xfId="0" applyNumberFormat="1" applyFont="1" applyBorder="1" applyAlignment="1" applyProtection="1">
      <alignment horizontal="right" vertical="top" wrapText="1"/>
      <protection locked="0"/>
    </xf>
    <xf numFmtId="4" fontId="1" fillId="0" borderId="6" xfId="0" applyNumberFormat="1" applyFont="1" applyBorder="1" applyAlignment="1" applyProtection="1">
      <alignment horizontal="right" vertical="top" wrapText="1"/>
      <protection locked="0"/>
    </xf>
    <xf numFmtId="0" fontId="5" fillId="0" borderId="0" xfId="0" applyFont="1" applyBorder="1" applyAlignment="1" applyProtection="1">
      <alignment horizontal="justify" vertical="top" wrapText="1"/>
      <protection locked="0"/>
    </xf>
    <xf numFmtId="0" fontId="18" fillId="0" borderId="5" xfId="0" applyFont="1" applyBorder="1" applyAlignment="1" applyProtection="1">
      <alignment horizontal="justify" vertical="top" wrapText="1"/>
      <protection locked="0"/>
    </xf>
    <xf numFmtId="0" fontId="18" fillId="0" borderId="0" xfId="0" applyFont="1" applyBorder="1" applyAlignment="1" applyProtection="1">
      <alignment horizontal="justify" vertical="top" wrapText="1"/>
      <protection locked="0"/>
    </xf>
    <xf numFmtId="4" fontId="17" fillId="0" borderId="17" xfId="0" applyNumberFormat="1" applyFont="1" applyBorder="1" applyAlignment="1" applyProtection="1">
      <alignment horizontal="right" vertical="top" wrapText="1"/>
      <protection locked="0"/>
    </xf>
    <xf numFmtId="4" fontId="17" fillId="0" borderId="6" xfId="0" applyNumberFormat="1" applyFont="1" applyBorder="1" applyAlignment="1" applyProtection="1">
      <alignment horizontal="right" vertical="top" wrapText="1"/>
      <protection locked="0"/>
    </xf>
    <xf numFmtId="0" fontId="15" fillId="0" borderId="16" xfId="0" applyFont="1" applyBorder="1" applyAlignment="1" applyProtection="1">
      <alignment horizontal="justify" vertical="top" wrapText="1"/>
      <protection locked="0"/>
    </xf>
    <xf numFmtId="0" fontId="15" fillId="0" borderId="9" xfId="0" applyFont="1" applyBorder="1" applyAlignment="1" applyProtection="1">
      <alignment horizontal="justify" vertical="top" wrapText="1"/>
      <protection locked="0"/>
    </xf>
    <xf numFmtId="4" fontId="3" fillId="0" borderId="17" xfId="0" applyNumberFormat="1" applyFont="1" applyBorder="1" applyAlignment="1" applyProtection="1">
      <alignment horizontal="right" vertical="top" wrapText="1"/>
    </xf>
    <xf numFmtId="4" fontId="3" fillId="0" borderId="6" xfId="0" applyNumberFormat="1" applyFont="1" applyBorder="1" applyAlignment="1" applyProtection="1">
      <alignment horizontal="right" vertical="top" wrapText="1"/>
    </xf>
    <xf numFmtId="4" fontId="15" fillId="0" borderId="17" xfId="0" applyNumberFormat="1" applyFont="1" applyBorder="1" applyAlignment="1" applyProtection="1">
      <alignment horizontal="right" vertical="top" wrapText="1"/>
    </xf>
    <xf numFmtId="4" fontId="15" fillId="0" borderId="6" xfId="0" applyNumberFormat="1" applyFont="1" applyBorder="1" applyAlignment="1" applyProtection="1">
      <alignment horizontal="right" vertical="top" wrapText="1"/>
    </xf>
    <xf numFmtId="0" fontId="3" fillId="4" borderId="15" xfId="0" applyFont="1" applyFill="1" applyBorder="1" applyAlignment="1">
      <alignment horizontal="center" vertical="center" wrapText="1"/>
    </xf>
    <xf numFmtId="0" fontId="3" fillId="0" borderId="15" xfId="0" applyFont="1" applyFill="1" applyBorder="1" applyAlignment="1" applyProtection="1">
      <alignment horizontal="center" vertical="center" wrapText="1"/>
      <protection locked="0"/>
    </xf>
    <xf numFmtId="0" fontId="3" fillId="4" borderId="15" xfId="0" applyFont="1" applyFill="1" applyBorder="1" applyAlignment="1" applyProtection="1">
      <alignment horizontal="center" vertical="center" wrapText="1"/>
      <protection locked="0"/>
    </xf>
    <xf numFmtId="0" fontId="3" fillId="0" borderId="22" xfId="0" applyFont="1" applyFill="1" applyBorder="1" applyAlignment="1" applyProtection="1">
      <alignment horizontal="center" vertical="center" wrapText="1"/>
      <protection locked="0"/>
    </xf>
    <xf numFmtId="0" fontId="5" fillId="0" borderId="0" xfId="0" applyFont="1" applyAlignment="1" applyProtection="1">
      <alignment horizontal="center" vertical="center"/>
      <protection locked="0"/>
    </xf>
    <xf numFmtId="49" fontId="3" fillId="0" borderId="16" xfId="0" applyNumberFormat="1" applyFont="1" applyFill="1" applyBorder="1" applyAlignment="1" applyProtection="1">
      <alignment horizontal="center" vertical="center" wrapText="1"/>
      <protection locked="0"/>
    </xf>
    <xf numFmtId="49" fontId="3" fillId="4" borderId="16" xfId="0" applyNumberFormat="1" applyFont="1" applyFill="1" applyBorder="1" applyAlignment="1" applyProtection="1">
      <alignment horizontal="center" vertical="center" wrapText="1"/>
      <protection locked="0"/>
    </xf>
    <xf numFmtId="49" fontId="3" fillId="0" borderId="18" xfId="0" applyNumberFormat="1" applyFont="1" applyFill="1" applyBorder="1" applyAlignment="1" applyProtection="1">
      <alignment horizontal="center" vertical="center" wrapText="1"/>
      <protection locked="0"/>
    </xf>
    <xf numFmtId="0" fontId="3" fillId="0" borderId="5" xfId="0" applyFont="1" applyFill="1" applyBorder="1" applyAlignment="1" applyProtection="1">
      <alignment horizontal="center" vertical="center"/>
      <protection locked="0"/>
    </xf>
    <xf numFmtId="0" fontId="1" fillId="0" borderId="5" xfId="0" applyFont="1" applyBorder="1" applyAlignment="1" applyProtection="1">
      <alignment horizontal="justify" vertical="center" wrapText="1"/>
      <protection locked="0"/>
    </xf>
    <xf numFmtId="0" fontId="1" fillId="0" borderId="7" xfId="0" applyFont="1" applyBorder="1" applyAlignment="1" applyProtection="1">
      <alignment horizontal="justify" vertical="center" wrapText="1"/>
      <protection locked="0"/>
    </xf>
    <xf numFmtId="0" fontId="3" fillId="0" borderId="2" xfId="0" applyFont="1" applyBorder="1" applyAlignment="1" applyProtection="1">
      <alignment horizontal="center" vertical="center"/>
      <protection locked="0"/>
    </xf>
    <xf numFmtId="0" fontId="23" fillId="0" borderId="2" xfId="0" applyFont="1" applyBorder="1" applyAlignment="1" applyProtection="1">
      <alignment horizontal="justify" vertical="center" wrapText="1"/>
      <protection locked="0"/>
    </xf>
    <xf numFmtId="0" fontId="10" fillId="0" borderId="2" xfId="0" applyFont="1" applyBorder="1" applyAlignment="1" applyProtection="1">
      <alignment vertical="center" wrapText="1"/>
      <protection locked="0"/>
    </xf>
    <xf numFmtId="0" fontId="3" fillId="0" borderId="0" xfId="0" applyFont="1" applyBorder="1" applyAlignment="1" applyProtection="1">
      <alignment horizontal="center" vertical="center"/>
      <protection locked="0"/>
    </xf>
    <xf numFmtId="0" fontId="23" fillId="0" borderId="0" xfId="0" applyFont="1" applyBorder="1" applyAlignment="1" applyProtection="1">
      <alignment horizontal="justify" vertical="center" wrapText="1"/>
      <protection locked="0"/>
    </xf>
    <xf numFmtId="0" fontId="10" fillId="0" borderId="0" xfId="0" applyFont="1" applyBorder="1" applyAlignment="1" applyProtection="1">
      <alignment vertical="center" wrapText="1"/>
      <protection locked="0"/>
    </xf>
    <xf numFmtId="0" fontId="10" fillId="0" borderId="0" xfId="0" applyFont="1" applyBorder="1" applyAlignment="1" applyProtection="1">
      <alignment horizontal="right" vertical="center" wrapText="1"/>
      <protection locked="0"/>
    </xf>
    <xf numFmtId="49" fontId="3" fillId="0" borderId="13" xfId="0" applyNumberFormat="1" applyFont="1" applyFill="1" applyBorder="1" applyAlignment="1" applyProtection="1">
      <alignment horizontal="center" vertical="center" wrapText="1"/>
      <protection locked="0"/>
    </xf>
    <xf numFmtId="0" fontId="5" fillId="0" borderId="0" xfId="0" applyFont="1" applyAlignment="1" applyProtection="1">
      <alignment horizontal="left" vertical="center"/>
      <protection locked="0"/>
    </xf>
    <xf numFmtId="0" fontId="1" fillId="0" borderId="5" xfId="0" applyFont="1" applyBorder="1" applyAlignment="1" applyProtection="1">
      <alignment horizontal="left" vertical="center" indent="1"/>
      <protection locked="0"/>
    </xf>
    <xf numFmtId="0" fontId="1" fillId="0" borderId="6" xfId="0" applyFont="1" applyBorder="1" applyAlignment="1" applyProtection="1">
      <alignment horizontal="left" vertical="center" indent="1"/>
      <protection locked="0"/>
    </xf>
    <xf numFmtId="0" fontId="3" fillId="0" borderId="5" xfId="0" applyFont="1" applyBorder="1" applyAlignment="1" applyProtection="1">
      <alignment horizontal="left" vertical="center"/>
      <protection locked="0"/>
    </xf>
    <xf numFmtId="0" fontId="3" fillId="0" borderId="6" xfId="0" applyFont="1" applyBorder="1" applyAlignment="1" applyProtection="1">
      <alignment horizontal="left" vertical="center"/>
      <protection locked="0"/>
    </xf>
    <xf numFmtId="0" fontId="1" fillId="0" borderId="5" xfId="0" applyFont="1" applyBorder="1" applyAlignment="1" applyProtection="1">
      <alignment horizontal="left" vertical="center"/>
      <protection locked="0"/>
    </xf>
    <xf numFmtId="0" fontId="1" fillId="0" borderId="6" xfId="0" applyFont="1" applyBorder="1" applyAlignment="1" applyProtection="1">
      <alignment horizontal="left" vertical="center"/>
      <protection locked="0"/>
    </xf>
    <xf numFmtId="0" fontId="1" fillId="0" borderId="6" xfId="0" applyFont="1" applyBorder="1" applyAlignment="1" applyProtection="1">
      <alignment horizontal="left" vertical="justify"/>
      <protection locked="0"/>
    </xf>
    <xf numFmtId="0" fontId="1" fillId="0" borderId="6" xfId="0" applyFont="1" applyBorder="1" applyAlignment="1" applyProtection="1">
      <alignment horizontal="justify" vertical="center" wrapText="1"/>
      <protection locked="0"/>
    </xf>
    <xf numFmtId="0" fontId="1" fillId="0" borderId="7" xfId="0" applyFont="1" applyBorder="1" applyAlignment="1" applyProtection="1">
      <alignment horizontal="left" vertical="center"/>
      <protection locked="0"/>
    </xf>
    <xf numFmtId="0" fontId="1" fillId="0" borderId="9" xfId="0" applyFont="1" applyBorder="1" applyAlignment="1" applyProtection="1">
      <alignment horizontal="left" vertical="center"/>
      <protection locked="0"/>
    </xf>
    <xf numFmtId="4" fontId="23" fillId="0" borderId="2" xfId="0" applyNumberFormat="1" applyFont="1" applyBorder="1" applyAlignment="1" applyProtection="1">
      <alignment horizontal="right" vertical="center" wrapText="1"/>
      <protection locked="0"/>
    </xf>
    <xf numFmtId="4" fontId="10" fillId="0" borderId="3" xfId="0" applyNumberFormat="1" applyFont="1" applyBorder="1" applyAlignment="1" applyProtection="1">
      <alignment horizontal="right" vertical="center" wrapText="1"/>
      <protection locked="0"/>
    </xf>
    <xf numFmtId="0" fontId="10" fillId="0" borderId="0" xfId="0" applyFont="1" applyAlignment="1" applyProtection="1">
      <alignment vertical="top"/>
      <protection locked="0"/>
    </xf>
    <xf numFmtId="0" fontId="1" fillId="0" borderId="0" xfId="0" applyFont="1" applyAlignment="1" applyProtection="1">
      <alignment vertical="center"/>
      <protection locked="0"/>
    </xf>
    <xf numFmtId="0" fontId="5" fillId="0" borderId="0" xfId="0" applyFont="1" applyAlignment="1" applyProtection="1">
      <alignment vertical="center"/>
    </xf>
    <xf numFmtId="0" fontId="1" fillId="0" borderId="0" xfId="0" applyFont="1" applyFill="1" applyAlignment="1" applyProtection="1">
      <alignment vertical="center"/>
      <protection locked="0"/>
    </xf>
    <xf numFmtId="0" fontId="43" fillId="0" borderId="0" xfId="0" applyFont="1" applyAlignment="1" applyProtection="1">
      <alignment vertical="center"/>
      <protection locked="0"/>
    </xf>
    <xf numFmtId="0" fontId="44" fillId="0" borderId="0" xfId="0" applyFont="1" applyAlignment="1" applyProtection="1">
      <alignment vertical="center"/>
      <protection locked="0"/>
    </xf>
    <xf numFmtId="0" fontId="40" fillId="0" borderId="0" xfId="0" applyFont="1" applyAlignment="1" applyProtection="1">
      <alignment vertical="center"/>
      <protection locked="0"/>
    </xf>
    <xf numFmtId="0" fontId="6" fillId="0" borderId="0" xfId="0" applyFont="1" applyFill="1" applyBorder="1" applyAlignment="1" applyProtection="1">
      <alignment horizontal="left" vertical="top"/>
      <protection locked="0"/>
    </xf>
    <xf numFmtId="0" fontId="6" fillId="4" borderId="2" xfId="0" applyFont="1" applyFill="1" applyBorder="1" applyAlignment="1" applyProtection="1">
      <alignment horizontal="left" vertical="center"/>
      <protection locked="0"/>
    </xf>
    <xf numFmtId="0" fontId="6" fillId="4" borderId="2" xfId="0" applyFont="1" applyFill="1" applyBorder="1" applyAlignment="1" applyProtection="1">
      <alignment horizontal="center" vertical="center" wrapText="1"/>
      <protection locked="0"/>
    </xf>
    <xf numFmtId="0" fontId="5" fillId="4" borderId="0" xfId="0" applyFont="1" applyFill="1" applyAlignment="1" applyProtection="1">
      <alignment vertical="center" wrapText="1"/>
      <protection locked="0"/>
    </xf>
    <xf numFmtId="0" fontId="6" fillId="4" borderId="8" xfId="0" applyFont="1" applyFill="1" applyBorder="1" applyAlignment="1" applyProtection="1">
      <alignment horizontal="left" vertical="center"/>
      <protection locked="0"/>
    </xf>
    <xf numFmtId="0" fontId="6" fillId="4" borderId="8" xfId="0" applyFont="1" applyFill="1" applyBorder="1" applyAlignment="1" applyProtection="1">
      <alignment horizontal="center" vertical="center" wrapText="1"/>
      <protection locked="0"/>
    </xf>
    <xf numFmtId="0" fontId="16" fillId="3" borderId="7" xfId="0" applyFont="1" applyFill="1" applyBorder="1" applyAlignment="1" applyProtection="1">
      <alignment vertical="center"/>
      <protection locked="0"/>
    </xf>
    <xf numFmtId="4" fontId="16" fillId="3" borderId="9" xfId="0" applyNumberFormat="1" applyFont="1" applyFill="1" applyBorder="1" applyAlignment="1" applyProtection="1">
      <alignment horizontal="right" vertical="center"/>
      <protection locked="0"/>
    </xf>
    <xf numFmtId="0" fontId="16" fillId="3" borderId="5" xfId="0" applyFont="1" applyFill="1" applyBorder="1" applyAlignment="1" applyProtection="1">
      <alignment vertical="center"/>
      <protection locked="0"/>
    </xf>
    <xf numFmtId="0" fontId="6" fillId="2" borderId="21" xfId="0" applyFont="1" applyFill="1" applyBorder="1" applyAlignment="1" applyProtection="1">
      <alignment horizontal="center" vertical="center" wrapText="1"/>
      <protection locked="0"/>
    </xf>
    <xf numFmtId="4" fontId="6" fillId="2" borderId="44" xfId="0" applyNumberFormat="1" applyFont="1" applyFill="1" applyBorder="1" applyAlignment="1" applyProtection="1">
      <alignment horizontal="right" vertical="center" wrapText="1"/>
    </xf>
    <xf numFmtId="0" fontId="21" fillId="3" borderId="43" xfId="0" applyFont="1" applyFill="1" applyBorder="1" applyAlignment="1" applyProtection="1">
      <alignment vertical="center"/>
      <protection locked="0"/>
    </xf>
    <xf numFmtId="0" fontId="21" fillId="3" borderId="21" xfId="0" applyFont="1" applyFill="1" applyBorder="1" applyAlignment="1" applyProtection="1">
      <alignment vertical="center"/>
      <protection locked="0"/>
    </xf>
    <xf numFmtId="0" fontId="16" fillId="3" borderId="21" xfId="0" applyFont="1" applyFill="1" applyBorder="1" applyAlignment="1" applyProtection="1">
      <alignment horizontal="justify" vertical="center"/>
      <protection locked="0"/>
    </xf>
    <xf numFmtId="4" fontId="6" fillId="0" borderId="44" xfId="0" applyNumberFormat="1" applyFont="1" applyFill="1" applyBorder="1" applyAlignment="1" applyProtection="1">
      <alignment horizontal="right" vertical="center" wrapText="1"/>
    </xf>
    <xf numFmtId="43" fontId="6" fillId="0" borderId="17" xfId="0" applyNumberFormat="1" applyFont="1" applyFill="1" applyBorder="1" applyAlignment="1" applyProtection="1">
      <alignment horizontal="right" vertical="center" wrapText="1"/>
      <protection locked="0"/>
    </xf>
    <xf numFmtId="43" fontId="6" fillId="0" borderId="16" xfId="0" applyNumberFormat="1" applyFont="1" applyFill="1" applyBorder="1" applyAlignment="1" applyProtection="1">
      <alignment horizontal="right" vertical="center" wrapText="1"/>
      <protection locked="0"/>
    </xf>
    <xf numFmtId="0" fontId="6" fillId="0" borderId="17" xfId="0" applyFont="1" applyFill="1" applyBorder="1" applyAlignment="1" applyProtection="1">
      <alignment horizontal="right" vertical="center" wrapText="1"/>
      <protection locked="0"/>
    </xf>
    <xf numFmtId="0" fontId="16" fillId="3" borderId="17" xfId="0" applyFont="1" applyFill="1" applyBorder="1" applyAlignment="1" applyProtection="1">
      <alignment horizontal="right" vertical="center"/>
      <protection locked="0"/>
    </xf>
    <xf numFmtId="0" fontId="21" fillId="2" borderId="43" xfId="0" applyFont="1" applyFill="1" applyBorder="1" applyAlignment="1" applyProtection="1">
      <alignment vertical="center"/>
      <protection locked="0"/>
    </xf>
    <xf numFmtId="0" fontId="21" fillId="2" borderId="21" xfId="0" applyFont="1" applyFill="1" applyBorder="1" applyAlignment="1" applyProtection="1">
      <alignment vertical="center"/>
      <protection locked="0"/>
    </xf>
    <xf numFmtId="0" fontId="16" fillId="2" borderId="21" xfId="0" applyFont="1" applyFill="1" applyBorder="1" applyAlignment="1" applyProtection="1">
      <alignment horizontal="justify" vertical="center"/>
      <protection locked="0"/>
    </xf>
    <xf numFmtId="0" fontId="6" fillId="4" borderId="1" xfId="0" applyFont="1" applyFill="1" applyBorder="1" applyAlignment="1" applyProtection="1">
      <alignment horizontal="left" vertical="center"/>
      <protection locked="0"/>
    </xf>
    <xf numFmtId="0" fontId="6" fillId="4" borderId="7" xfId="0" applyFont="1" applyFill="1" applyBorder="1" applyAlignment="1" applyProtection="1">
      <alignment horizontal="left" vertical="center"/>
      <protection locked="0"/>
    </xf>
    <xf numFmtId="4" fontId="6" fillId="4" borderId="3" xfId="0" applyNumberFormat="1" applyFont="1" applyFill="1" applyBorder="1" applyAlignment="1" applyProtection="1">
      <alignment horizontal="right" vertical="center" wrapText="1"/>
      <protection locked="0"/>
    </xf>
    <xf numFmtId="4" fontId="6" fillId="4" borderId="9" xfId="0" applyNumberFormat="1" applyFont="1" applyFill="1" applyBorder="1" applyAlignment="1" applyProtection="1">
      <alignment horizontal="right" vertical="center" wrapText="1"/>
      <protection locked="0"/>
    </xf>
    <xf numFmtId="0" fontId="2" fillId="3" borderId="2" xfId="0" applyFont="1" applyFill="1" applyBorder="1" applyAlignment="1" applyProtection="1">
      <alignment horizontal="justify" vertical="center"/>
      <protection locked="0"/>
    </xf>
    <xf numFmtId="0" fontId="6" fillId="0" borderId="2" xfId="0" applyFont="1" applyFill="1" applyBorder="1" applyAlignment="1" applyProtection="1">
      <alignment horizontal="center" vertical="center" wrapText="1"/>
      <protection locked="0"/>
    </xf>
    <xf numFmtId="4" fontId="16" fillId="3" borderId="3" xfId="0" applyNumberFormat="1" applyFont="1" applyFill="1" applyBorder="1" applyAlignment="1" applyProtection="1">
      <alignment horizontal="right" vertical="center"/>
      <protection locked="0"/>
    </xf>
    <xf numFmtId="0" fontId="29" fillId="3" borderId="8" xfId="0" applyFont="1" applyFill="1" applyBorder="1" applyAlignment="1" applyProtection="1">
      <alignment horizontal="justify" vertical="center"/>
      <protection locked="0"/>
    </xf>
    <xf numFmtId="0" fontId="6" fillId="0" borderId="8" xfId="0" applyFont="1" applyFill="1" applyBorder="1" applyAlignment="1" applyProtection="1">
      <alignment horizontal="center" vertical="center" wrapText="1"/>
      <protection locked="0"/>
    </xf>
    <xf numFmtId="0" fontId="2" fillId="3" borderId="26" xfId="0" applyFont="1" applyFill="1" applyBorder="1" applyAlignment="1" applyProtection="1">
      <alignment horizontal="justify" vertical="center"/>
      <protection locked="0"/>
    </xf>
    <xf numFmtId="0" fontId="2" fillId="3" borderId="14" xfId="0" applyFont="1" applyFill="1" applyBorder="1" applyAlignment="1" applyProtection="1">
      <alignment horizontal="justify" vertical="center"/>
      <protection locked="0"/>
    </xf>
    <xf numFmtId="0" fontId="19" fillId="3" borderId="14" xfId="0" applyFont="1" applyFill="1" applyBorder="1" applyAlignment="1" applyProtection="1">
      <alignment horizontal="justify" vertical="center"/>
      <protection locked="0"/>
    </xf>
    <xf numFmtId="0" fontId="2" fillId="3" borderId="27" xfId="0" applyFont="1" applyFill="1" applyBorder="1" applyAlignment="1" applyProtection="1">
      <alignment horizontal="justify" vertical="center"/>
      <protection locked="0"/>
    </xf>
    <xf numFmtId="0" fontId="19" fillId="3" borderId="27" xfId="0" applyFont="1" applyFill="1" applyBorder="1" applyAlignment="1" applyProtection="1">
      <alignment horizontal="justify" vertical="center"/>
      <protection locked="0"/>
    </xf>
    <xf numFmtId="0" fontId="16" fillId="3" borderId="1" xfId="0" applyFont="1" applyFill="1" applyBorder="1" applyAlignment="1" applyProtection="1">
      <alignment horizontal="justify" vertical="center"/>
      <protection locked="0"/>
    </xf>
    <xf numFmtId="0" fontId="21" fillId="3" borderId="7" xfId="0" applyFont="1" applyFill="1" applyBorder="1" applyAlignment="1" applyProtection="1">
      <alignment horizontal="left" vertical="center"/>
      <protection locked="0"/>
    </xf>
    <xf numFmtId="0" fontId="5" fillId="0" borderId="0" xfId="0" applyFont="1" applyFill="1" applyAlignment="1" applyProtection="1">
      <alignment vertical="center"/>
      <protection locked="0"/>
    </xf>
    <xf numFmtId="0" fontId="20" fillId="0" borderId="0" xfId="0" applyFont="1" applyFill="1" applyBorder="1" applyAlignment="1" applyProtection="1">
      <alignment horizontal="left" vertical="center"/>
      <protection locked="0"/>
    </xf>
    <xf numFmtId="0" fontId="5" fillId="0" borderId="0" xfId="0" applyFont="1" applyFill="1" applyBorder="1" applyAlignment="1" applyProtection="1">
      <alignment horizontal="left" vertical="center"/>
      <protection locked="0"/>
    </xf>
    <xf numFmtId="0" fontId="3" fillId="0" borderId="0" xfId="0" applyFont="1" applyFill="1" applyAlignment="1" applyProtection="1">
      <alignment vertical="center"/>
      <protection locked="0"/>
    </xf>
    <xf numFmtId="49" fontId="3" fillId="0" borderId="0" xfId="0" applyNumberFormat="1" applyFont="1" applyFill="1" applyAlignment="1" applyProtection="1">
      <alignment vertical="center"/>
      <protection locked="0"/>
    </xf>
    <xf numFmtId="0" fontId="45" fillId="0" borderId="0" xfId="0" applyFont="1" applyFill="1" applyAlignment="1" applyProtection="1">
      <alignment vertical="center"/>
      <protection locked="0"/>
    </xf>
    <xf numFmtId="0" fontId="22" fillId="0" borderId="0" xfId="0" applyFont="1" applyFill="1" applyAlignment="1" applyProtection="1">
      <alignment vertical="center"/>
      <protection locked="0"/>
    </xf>
    <xf numFmtId="0" fontId="45" fillId="0" borderId="0" xfId="0" applyFont="1" applyFill="1" applyAlignment="1" applyProtection="1">
      <alignment horizontal="justify"/>
      <protection locked="0"/>
    </xf>
    <xf numFmtId="0" fontId="46" fillId="0" borderId="0" xfId="0" applyFont="1" applyFill="1" applyAlignment="1" applyProtection="1">
      <alignment horizontal="right"/>
      <protection locked="0"/>
    </xf>
    <xf numFmtId="0" fontId="1" fillId="0" borderId="47" xfId="0" applyFont="1" applyFill="1" applyBorder="1" applyAlignment="1" applyProtection="1">
      <alignment horizontal="left" vertical="center" wrapText="1" indent="2"/>
      <protection locked="0"/>
    </xf>
    <xf numFmtId="0" fontId="1" fillId="0" borderId="48" xfId="0" applyFont="1" applyFill="1" applyBorder="1" applyAlignment="1" applyProtection="1">
      <alignment horizontal="justify" vertical="center" wrapText="1"/>
      <protection locked="0"/>
    </xf>
    <xf numFmtId="0" fontId="6" fillId="0" borderId="0" xfId="0" applyFont="1" applyFill="1" applyAlignment="1" applyProtection="1">
      <alignment vertical="center"/>
      <protection locked="0"/>
    </xf>
    <xf numFmtId="49" fontId="25" fillId="0" borderId="16" xfId="0" applyNumberFormat="1" applyFont="1" applyFill="1" applyBorder="1" applyAlignment="1" applyProtection="1">
      <alignment horizontal="center" vertical="center" wrapText="1"/>
      <protection locked="0"/>
    </xf>
    <xf numFmtId="49" fontId="25" fillId="0" borderId="18" xfId="0" applyNumberFormat="1" applyFont="1" applyFill="1" applyBorder="1" applyAlignment="1" applyProtection="1">
      <alignment horizontal="center" vertical="center" wrapText="1"/>
      <protection locked="0"/>
    </xf>
    <xf numFmtId="49" fontId="6" fillId="0" borderId="0" xfId="0" applyNumberFormat="1" applyFont="1" applyFill="1" applyAlignment="1" applyProtection="1">
      <alignment vertical="center"/>
      <protection locked="0"/>
    </xf>
    <xf numFmtId="0" fontId="22" fillId="0" borderId="47" xfId="0" applyFont="1" applyFill="1" applyBorder="1" applyAlignment="1" applyProtection="1">
      <alignment horizontal="justify" vertical="center" wrapText="1"/>
      <protection locked="0"/>
    </xf>
    <xf numFmtId="0" fontId="3" fillId="0" borderId="43" xfId="0" applyFont="1" applyFill="1" applyBorder="1" applyAlignment="1" applyProtection="1">
      <alignment horizontal="justify" vertical="center" wrapText="1"/>
      <protection locked="0"/>
    </xf>
    <xf numFmtId="49" fontId="25" fillId="0" borderId="0" xfId="0" applyNumberFormat="1" applyFont="1" applyFill="1" applyAlignment="1" applyProtection="1">
      <alignment vertical="center"/>
      <protection locked="0"/>
    </xf>
    <xf numFmtId="0" fontId="6" fillId="0" borderId="15" xfId="0" applyFont="1" applyFill="1" applyBorder="1" applyAlignment="1" applyProtection="1">
      <alignment horizontal="center" vertical="center" wrapText="1"/>
      <protection locked="0"/>
    </xf>
    <xf numFmtId="0" fontId="6" fillId="0" borderId="22" xfId="0" applyFont="1" applyFill="1" applyBorder="1" applyAlignment="1" applyProtection="1">
      <alignment horizontal="center" vertical="center" wrapText="1"/>
      <protection locked="0"/>
    </xf>
    <xf numFmtId="0" fontId="1" fillId="0" borderId="47" xfId="0" applyFont="1" applyFill="1" applyBorder="1" applyAlignment="1" applyProtection="1">
      <alignment horizontal="justify" vertical="center" wrapText="1"/>
      <protection locked="0"/>
    </xf>
    <xf numFmtId="4" fontId="1" fillId="0" borderId="17" xfId="0" applyNumberFormat="1" applyFont="1" applyFill="1" applyBorder="1" applyAlignment="1" applyProtection="1">
      <alignment horizontal="justify" vertical="center" wrapText="1"/>
    </xf>
    <xf numFmtId="4" fontId="1" fillId="0" borderId="46" xfId="0" applyNumberFormat="1" applyFont="1" applyFill="1" applyBorder="1" applyAlignment="1" applyProtection="1">
      <alignment horizontal="justify" vertical="center" wrapText="1"/>
    </xf>
    <xf numFmtId="4" fontId="1" fillId="0" borderId="17" xfId="0" applyNumberFormat="1" applyFont="1" applyFill="1" applyBorder="1" applyAlignment="1" applyProtection="1">
      <alignment horizontal="right" vertical="center" wrapText="1"/>
      <protection locked="0"/>
    </xf>
    <xf numFmtId="4" fontId="1" fillId="0" borderId="17" xfId="0" applyNumberFormat="1" applyFont="1" applyFill="1" applyBorder="1" applyAlignment="1" applyProtection="1">
      <alignment horizontal="right" vertical="center" wrapText="1"/>
    </xf>
    <xf numFmtId="0" fontId="11" fillId="0" borderId="15" xfId="0" applyFont="1" applyFill="1" applyBorder="1" applyAlignment="1" applyProtection="1">
      <alignment horizontal="center" vertical="center" wrapText="1"/>
      <protection locked="0"/>
    </xf>
    <xf numFmtId="0" fontId="11" fillId="0" borderId="22" xfId="0" applyFont="1" applyFill="1" applyBorder="1" applyAlignment="1" applyProtection="1">
      <alignment horizontal="center" vertical="center" wrapText="1"/>
      <protection locked="0"/>
    </xf>
    <xf numFmtId="4" fontId="1" fillId="0" borderId="46" xfId="0" applyNumberFormat="1" applyFont="1" applyFill="1" applyBorder="1" applyAlignment="1" applyProtection="1">
      <alignment horizontal="right" vertical="center" wrapText="1"/>
    </xf>
    <xf numFmtId="0" fontId="1" fillId="0" borderId="47" xfId="0" applyFont="1" applyFill="1" applyBorder="1" applyAlignment="1" applyProtection="1">
      <alignment horizontal="left" vertical="center" wrapText="1" indent="1"/>
      <protection locked="0"/>
    </xf>
    <xf numFmtId="4" fontId="6" fillId="0" borderId="0" xfId="0" applyNumberFormat="1" applyFont="1" applyFill="1" applyBorder="1" applyAlignment="1" applyProtection="1">
      <alignment horizontal="right" vertical="top"/>
      <protection locked="0"/>
    </xf>
    <xf numFmtId="4" fontId="11" fillId="0" borderId="15" xfId="0" applyNumberFormat="1" applyFont="1" applyFill="1" applyBorder="1" applyAlignment="1" applyProtection="1">
      <alignment horizontal="center" vertical="center" wrapText="1"/>
      <protection locked="0"/>
    </xf>
    <xf numFmtId="4" fontId="11" fillId="0" borderId="22" xfId="0" applyNumberFormat="1" applyFont="1" applyFill="1" applyBorder="1" applyAlignment="1" applyProtection="1">
      <alignment horizontal="center" vertical="center" wrapText="1"/>
      <protection locked="0"/>
    </xf>
    <xf numFmtId="4" fontId="11" fillId="0" borderId="16" xfId="0" applyNumberFormat="1" applyFont="1" applyFill="1" applyBorder="1" applyAlignment="1" applyProtection="1">
      <alignment horizontal="center" vertical="center" wrapText="1"/>
      <protection locked="0"/>
    </xf>
    <xf numFmtId="4" fontId="11" fillId="0" borderId="18" xfId="0" applyNumberFormat="1" applyFont="1" applyFill="1" applyBorder="1" applyAlignment="1" applyProtection="1">
      <alignment horizontal="center" vertical="center" wrapText="1"/>
      <protection locked="0"/>
    </xf>
    <xf numFmtId="0" fontId="5" fillId="0" borderId="47" xfId="0" applyFont="1" applyFill="1" applyBorder="1" applyAlignment="1" applyProtection="1">
      <alignment horizontal="justify" vertical="center" wrapText="1"/>
      <protection locked="0"/>
    </xf>
    <xf numFmtId="4" fontId="5" fillId="0" borderId="17" xfId="0" applyNumberFormat="1" applyFont="1" applyFill="1" applyBorder="1" applyAlignment="1" applyProtection="1">
      <alignment horizontal="justify" vertical="center" wrapText="1"/>
      <protection locked="0"/>
    </xf>
    <xf numFmtId="4" fontId="5" fillId="0" borderId="46" xfId="0" applyNumberFormat="1" applyFont="1" applyFill="1" applyBorder="1" applyAlignment="1" applyProtection="1">
      <alignment horizontal="justify" vertical="center" wrapText="1"/>
      <protection locked="0"/>
    </xf>
    <xf numFmtId="0" fontId="3" fillId="0" borderId="0" xfId="0" applyFont="1" applyFill="1" applyBorder="1" applyAlignment="1">
      <alignment horizontal="left" vertical="top"/>
    </xf>
    <xf numFmtId="0" fontId="3" fillId="0" borderId="47" xfId="0" applyFont="1" applyBorder="1" applyAlignment="1">
      <alignment horizontal="left" vertical="top" wrapText="1"/>
    </xf>
    <xf numFmtId="0" fontId="3" fillId="0" borderId="17" xfId="0" applyFont="1" applyBorder="1" applyAlignment="1">
      <alignment horizontal="justify" vertical="top" wrapText="1"/>
    </xf>
    <xf numFmtId="0" fontId="1" fillId="0" borderId="47" xfId="0" applyFont="1" applyBorder="1" applyAlignment="1">
      <alignment horizontal="left" vertical="top" wrapText="1" indent="1"/>
    </xf>
    <xf numFmtId="0" fontId="1" fillId="0" borderId="17" xfId="0" applyFont="1" applyBorder="1" applyAlignment="1">
      <alignment horizontal="justify" vertical="top" wrapText="1"/>
    </xf>
    <xf numFmtId="0" fontId="1" fillId="0" borderId="47" xfId="0" applyFont="1" applyBorder="1" applyAlignment="1">
      <alignment horizontal="left" vertical="top" wrapText="1" indent="2"/>
    </xf>
    <xf numFmtId="0" fontId="1" fillId="0" borderId="47" xfId="0" applyFont="1" applyBorder="1" applyAlignment="1">
      <alignment horizontal="left" vertical="top" wrapText="1" indent="3"/>
    </xf>
    <xf numFmtId="49" fontId="25" fillId="4" borderId="16" xfId="0" applyNumberFormat="1" applyFont="1" applyFill="1" applyBorder="1" applyAlignment="1">
      <alignment horizontal="center" vertical="center" wrapText="1"/>
    </xf>
    <xf numFmtId="0" fontId="5" fillId="0" borderId="0" xfId="0" applyFont="1" applyProtection="1"/>
    <xf numFmtId="0" fontId="10" fillId="4" borderId="0" xfId="0" applyFont="1" applyFill="1" applyBorder="1" applyAlignment="1" applyProtection="1">
      <alignment horizontal="right"/>
      <protection locked="0"/>
    </xf>
    <xf numFmtId="0" fontId="32" fillId="0" borderId="0" xfId="0" applyFont="1" applyAlignment="1" applyProtection="1">
      <protection locked="0"/>
    </xf>
    <xf numFmtId="0" fontId="33" fillId="0" borderId="25" xfId="0" applyFont="1" applyBorder="1" applyAlignment="1" applyProtection="1">
      <alignment horizontal="center" vertical="center" wrapText="1"/>
      <protection locked="0"/>
    </xf>
    <xf numFmtId="0" fontId="33" fillId="0" borderId="15" xfId="0" applyFont="1" applyBorder="1" applyAlignment="1" applyProtection="1">
      <alignment horizontal="center" vertical="center" wrapText="1"/>
      <protection locked="0"/>
    </xf>
    <xf numFmtId="0" fontId="33" fillId="0" borderId="22" xfId="0" applyFont="1" applyBorder="1" applyAlignment="1" applyProtection="1">
      <alignment horizontal="center" vertical="center" wrapText="1"/>
      <protection locked="0"/>
    </xf>
    <xf numFmtId="0" fontId="33" fillId="0" borderId="23"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3" fillId="0" borderId="5" xfId="0" applyFont="1" applyBorder="1" applyAlignment="1" applyProtection="1">
      <alignment horizontal="center" vertical="center"/>
      <protection locked="0"/>
    </xf>
    <xf numFmtId="0" fontId="33" fillId="0" borderId="14" xfId="0" applyFont="1" applyBorder="1" applyAlignment="1" applyProtection="1">
      <alignment horizontal="center" vertical="center"/>
      <protection locked="0"/>
    </xf>
    <xf numFmtId="4" fontId="33" fillId="0" borderId="17" xfId="0" applyNumberFormat="1" applyFont="1" applyBorder="1" applyAlignment="1" applyProtection="1">
      <alignment horizontal="right" vertical="center"/>
      <protection locked="0"/>
    </xf>
    <xf numFmtId="4" fontId="33" fillId="0" borderId="14" xfId="0" applyNumberFormat="1" applyFont="1" applyBorder="1" applyAlignment="1" applyProtection="1">
      <alignment horizontal="right" vertical="center"/>
      <protection locked="0"/>
    </xf>
    <xf numFmtId="4" fontId="33" fillId="0" borderId="6" xfId="0" applyNumberFormat="1" applyFont="1" applyBorder="1" applyAlignment="1" applyProtection="1">
      <alignment horizontal="right" vertical="center"/>
      <protection locked="0"/>
    </xf>
    <xf numFmtId="0" fontId="33" fillId="0" borderId="14" xfId="0" applyFont="1" applyBorder="1" applyAlignment="1" applyProtection="1">
      <alignment horizontal="left" vertical="center"/>
      <protection locked="0"/>
    </xf>
    <xf numFmtId="0" fontId="33" fillId="0" borderId="14" xfId="0" applyFont="1" applyBorder="1" applyAlignment="1" applyProtection="1">
      <alignment horizontal="left" vertical="center" wrapText="1"/>
      <protection locked="0"/>
    </xf>
    <xf numFmtId="0" fontId="5" fillId="0" borderId="0" xfId="0" applyFont="1" applyAlignment="1" applyProtection="1">
      <alignment wrapText="1"/>
      <protection locked="0"/>
    </xf>
    <xf numFmtId="0" fontId="33" fillId="0" borderId="10" xfId="0" applyFont="1" applyBorder="1" applyAlignment="1" applyProtection="1">
      <alignment horizontal="center" vertical="center"/>
      <protection locked="0"/>
    </xf>
    <xf numFmtId="0" fontId="33" fillId="0" borderId="20" xfId="0" applyFont="1" applyBorder="1" applyAlignment="1" applyProtection="1">
      <alignment vertical="center"/>
      <protection locked="0"/>
    </xf>
    <xf numFmtId="0" fontId="34" fillId="0" borderId="0" xfId="0" applyFont="1" applyProtection="1">
      <protection locked="0"/>
    </xf>
    <xf numFmtId="4" fontId="33" fillId="0" borderId="17" xfId="0" applyNumberFormat="1" applyFont="1" applyBorder="1" applyAlignment="1" applyProtection="1">
      <alignment horizontal="right" vertical="center"/>
    </xf>
    <xf numFmtId="4" fontId="33" fillId="0" borderId="14" xfId="0" applyNumberFormat="1" applyFont="1" applyBorder="1" applyAlignment="1" applyProtection="1">
      <alignment horizontal="right" vertical="center"/>
    </xf>
    <xf numFmtId="4" fontId="33" fillId="0" borderId="6" xfId="0" applyNumberFormat="1" applyFont="1" applyBorder="1" applyAlignment="1" applyProtection="1">
      <alignment horizontal="right" vertical="center"/>
    </xf>
    <xf numFmtId="4" fontId="33" fillId="0" borderId="21" xfId="0" applyNumberFormat="1" applyFont="1" applyBorder="1" applyAlignment="1" applyProtection="1">
      <alignment horizontal="right" vertical="center"/>
    </xf>
    <xf numFmtId="4" fontId="33" fillId="0" borderId="44" xfId="0" applyNumberFormat="1" applyFont="1" applyBorder="1" applyAlignment="1" applyProtection="1">
      <alignment horizontal="right" vertical="center"/>
    </xf>
    <xf numFmtId="0" fontId="20" fillId="0" borderId="0" xfId="0" applyFont="1" applyAlignment="1" applyProtection="1">
      <protection locked="0"/>
    </xf>
    <xf numFmtId="0" fontId="33" fillId="0" borderId="17" xfId="0" applyFont="1" applyBorder="1" applyAlignment="1" applyProtection="1">
      <alignment horizontal="center" vertical="center"/>
      <protection locked="0"/>
    </xf>
    <xf numFmtId="0" fontId="33" fillId="0" borderId="6" xfId="0" applyFont="1" applyBorder="1" applyAlignment="1" applyProtection="1">
      <alignment horizontal="center" vertical="center"/>
      <protection locked="0"/>
    </xf>
    <xf numFmtId="4" fontId="33" fillId="0" borderId="12" xfId="0" applyNumberFormat="1" applyFont="1" applyBorder="1" applyAlignment="1" applyProtection="1">
      <alignment horizontal="right" vertical="center"/>
    </xf>
    <xf numFmtId="0" fontId="0" fillId="0" borderId="0" xfId="0" applyProtection="1">
      <protection locked="0"/>
    </xf>
    <xf numFmtId="0" fontId="11" fillId="0" borderId="8" xfId="0" applyFont="1" applyFill="1" applyBorder="1" applyAlignment="1" applyProtection="1">
      <alignment vertical="center" wrapText="1"/>
      <protection locked="0"/>
    </xf>
    <xf numFmtId="49" fontId="25" fillId="4" borderId="16" xfId="0" applyNumberFormat="1" applyFont="1" applyFill="1" applyBorder="1" applyAlignment="1" applyProtection="1">
      <alignment horizontal="center" vertical="center" wrapText="1"/>
      <protection locked="0"/>
    </xf>
    <xf numFmtId="4" fontId="5" fillId="0" borderId="17" xfId="0" applyNumberFormat="1" applyFont="1" applyBorder="1" applyAlignment="1" applyProtection="1">
      <alignment horizontal="right" vertical="center" wrapText="1"/>
      <protection locked="0"/>
    </xf>
    <xf numFmtId="0" fontId="31" fillId="0" borderId="5" xfId="0" applyFont="1" applyBorder="1" applyAlignment="1" applyProtection="1">
      <alignment vertical="center" wrapText="1"/>
      <protection locked="0"/>
    </xf>
    <xf numFmtId="4" fontId="31" fillId="0" borderId="17" xfId="0" applyNumberFormat="1" applyFont="1" applyBorder="1" applyAlignment="1" applyProtection="1">
      <alignment horizontal="right" vertical="center" wrapText="1"/>
      <protection locked="0"/>
    </xf>
    <xf numFmtId="0" fontId="48" fillId="0" borderId="0" xfId="0" applyFont="1" applyProtection="1">
      <protection locked="0"/>
    </xf>
    <xf numFmtId="0" fontId="11" fillId="0" borderId="47" xfId="0" applyFont="1" applyBorder="1" applyAlignment="1" applyProtection="1">
      <alignment vertical="top" wrapText="1"/>
      <protection locked="0"/>
    </xf>
    <xf numFmtId="0" fontId="39" fillId="0" borderId="0" xfId="0" applyFont="1" applyProtection="1">
      <protection locked="0"/>
    </xf>
    <xf numFmtId="0" fontId="0" fillId="0" borderId="0" xfId="0" applyFont="1" applyProtection="1">
      <protection locked="0"/>
    </xf>
    <xf numFmtId="0" fontId="0" fillId="0" borderId="0" xfId="0" applyAlignment="1" applyProtection="1">
      <alignment wrapText="1"/>
      <protection locked="0"/>
    </xf>
    <xf numFmtId="0" fontId="5" fillId="0" borderId="47" xfId="0" applyFont="1" applyBorder="1" applyAlignment="1" applyProtection="1">
      <alignment horizontal="justify" vertical="center" wrapText="1"/>
      <protection locked="0"/>
    </xf>
    <xf numFmtId="0" fontId="22" fillId="0" borderId="47" xfId="0" applyFont="1" applyBorder="1" applyAlignment="1" applyProtection="1">
      <alignment horizontal="left" vertical="center" wrapText="1" indent="4"/>
      <protection locked="0"/>
    </xf>
    <xf numFmtId="0" fontId="3" fillId="0" borderId="43" xfId="0" applyFont="1" applyBorder="1" applyAlignment="1" applyProtection="1">
      <alignment horizontal="justify" vertical="center" wrapText="1"/>
      <protection locked="0"/>
    </xf>
    <xf numFmtId="0" fontId="32" fillId="0" borderId="0" xfId="0" applyFont="1" applyFill="1" applyBorder="1" applyAlignment="1">
      <alignment horizontal="center"/>
    </xf>
    <xf numFmtId="0" fontId="5" fillId="0" borderId="0" xfId="0" applyFont="1" applyFill="1" applyAlignment="1"/>
    <xf numFmtId="0" fontId="5" fillId="0" borderId="0" xfId="0" applyFont="1" applyFill="1" applyAlignment="1">
      <alignment horizontal="center" vertical="center"/>
    </xf>
    <xf numFmtId="0" fontId="33" fillId="0" borderId="0" xfId="0" applyFont="1" applyFill="1" applyBorder="1" applyAlignment="1">
      <alignment horizontal="center" vertical="center"/>
    </xf>
    <xf numFmtId="0" fontId="33" fillId="0" borderId="5" xfId="0" applyFont="1" applyFill="1" applyBorder="1" applyAlignment="1">
      <alignment horizontal="left" vertical="center"/>
    </xf>
    <xf numFmtId="0" fontId="33" fillId="0" borderId="6" xfId="0" applyFont="1" applyFill="1" applyBorder="1" applyAlignment="1">
      <alignment horizontal="center" vertical="center"/>
    </xf>
    <xf numFmtId="0" fontId="5" fillId="0" borderId="0" xfId="0" applyFont="1" applyFill="1" applyBorder="1" applyAlignment="1">
      <alignment horizontal="center" vertical="center"/>
    </xf>
    <xf numFmtId="0" fontId="33" fillId="0" borderId="5" xfId="0" applyFont="1" applyFill="1" applyBorder="1" applyAlignment="1">
      <alignment horizontal="center" vertical="center"/>
    </xf>
    <xf numFmtId="0" fontId="5" fillId="0" borderId="5" xfId="0" applyFont="1" applyFill="1" applyBorder="1" applyAlignment="1"/>
    <xf numFmtId="0" fontId="5" fillId="0" borderId="6" xfId="0" applyFont="1" applyFill="1" applyBorder="1"/>
    <xf numFmtId="0" fontId="5" fillId="0" borderId="7" xfId="0" applyFont="1" applyFill="1" applyBorder="1" applyAlignment="1"/>
    <xf numFmtId="0" fontId="5" fillId="0" borderId="8" xfId="0" applyFont="1" applyFill="1" applyBorder="1"/>
    <xf numFmtId="0" fontId="36" fillId="0" borderId="0" xfId="0" applyFont="1" applyFill="1" applyAlignment="1"/>
    <xf numFmtId="0" fontId="34" fillId="0" borderId="0" xfId="0" applyFont="1" applyFill="1" applyBorder="1" applyAlignment="1">
      <alignment vertical="center" wrapText="1"/>
    </xf>
    <xf numFmtId="0" fontId="33" fillId="0" borderId="0" xfId="0" applyFont="1" applyFill="1" applyBorder="1" applyAlignment="1">
      <alignment horizontal="left" vertical="center"/>
    </xf>
    <xf numFmtId="0" fontId="33" fillId="0" borderId="3" xfId="0" applyFont="1" applyFill="1" applyBorder="1" applyAlignment="1">
      <alignment horizontal="center" vertical="center"/>
    </xf>
    <xf numFmtId="0" fontId="33" fillId="0" borderId="5" xfId="0" applyFont="1" applyBorder="1" applyAlignment="1" applyProtection="1">
      <alignment horizontal="left" vertical="center"/>
      <protection locked="0"/>
    </xf>
    <xf numFmtId="4" fontId="33" fillId="0" borderId="46" xfId="0" applyNumberFormat="1" applyFont="1" applyBorder="1" applyAlignment="1" applyProtection="1">
      <alignment horizontal="right" vertical="center"/>
      <protection locked="0"/>
    </xf>
    <xf numFmtId="0" fontId="34" fillId="0" borderId="14" xfId="0" applyFont="1" applyBorder="1" applyAlignment="1" applyProtection="1">
      <alignment horizontal="left" vertical="center"/>
      <protection locked="0"/>
    </xf>
    <xf numFmtId="0" fontId="33" fillId="2" borderId="15" xfId="0" applyFont="1" applyFill="1" applyBorder="1" applyAlignment="1" applyProtection="1">
      <alignment horizontal="center" vertical="center"/>
      <protection locked="0"/>
    </xf>
    <xf numFmtId="0" fontId="33" fillId="2" borderId="16" xfId="0" applyFont="1" applyFill="1" applyBorder="1" applyAlignment="1" applyProtection="1">
      <alignment horizontal="center" vertical="center"/>
      <protection locked="0"/>
    </xf>
    <xf numFmtId="0" fontId="33" fillId="0" borderId="9" xfId="0" applyFont="1" applyBorder="1" applyAlignment="1" applyProtection="1">
      <alignment horizontal="center" vertical="center"/>
      <protection locked="0"/>
    </xf>
    <xf numFmtId="4" fontId="33" fillId="0" borderId="46" xfId="0" applyNumberFormat="1" applyFont="1" applyBorder="1" applyAlignment="1" applyProtection="1">
      <alignment horizontal="right" vertical="center"/>
    </xf>
    <xf numFmtId="0" fontId="49" fillId="0" borderId="0" xfId="0" applyFont="1"/>
    <xf numFmtId="0" fontId="11" fillId="0" borderId="0" xfId="0" applyFont="1" applyFill="1" applyBorder="1" applyAlignment="1" applyProtection="1">
      <alignment vertical="center"/>
      <protection locked="0"/>
    </xf>
    <xf numFmtId="4" fontId="6" fillId="0" borderId="8" xfId="0" applyNumberFormat="1" applyFont="1" applyFill="1" applyBorder="1" applyAlignment="1" applyProtection="1">
      <alignment horizontal="left" vertical="top"/>
      <protection locked="0"/>
    </xf>
    <xf numFmtId="0" fontId="6" fillId="0" borderId="43" xfId="0" applyFont="1" applyFill="1" applyBorder="1" applyAlignment="1" applyProtection="1">
      <alignment vertical="center"/>
      <protection locked="0"/>
    </xf>
    <xf numFmtId="0" fontId="5" fillId="0" borderId="0" xfId="0" applyFont="1" applyFill="1" applyAlignment="1" applyProtection="1">
      <alignment vertical="center" wrapText="1"/>
      <protection locked="0"/>
    </xf>
    <xf numFmtId="0" fontId="6" fillId="0" borderId="2" xfId="0" applyFont="1" applyFill="1" applyBorder="1" applyAlignment="1" applyProtection="1">
      <alignment horizontal="left" vertical="center"/>
      <protection locked="0"/>
    </xf>
    <xf numFmtId="0" fontId="6" fillId="0" borderId="8" xfId="0" applyFont="1" applyFill="1" applyBorder="1" applyAlignment="1" applyProtection="1">
      <alignment horizontal="left" vertical="center"/>
      <protection locked="0"/>
    </xf>
    <xf numFmtId="0" fontId="21" fillId="0" borderId="45" xfId="0" applyFont="1" applyFill="1" applyBorder="1" applyAlignment="1" applyProtection="1">
      <alignment vertical="center"/>
      <protection locked="0"/>
    </xf>
    <xf numFmtId="0" fontId="2" fillId="0" borderId="47" xfId="0" applyFont="1" applyFill="1" applyBorder="1" applyAlignment="1" applyProtection="1">
      <alignment horizontal="left" vertical="center" indent="3"/>
      <protection locked="0"/>
    </xf>
    <xf numFmtId="0" fontId="2" fillId="0" borderId="2" xfId="0" applyFont="1" applyFill="1" applyBorder="1" applyAlignment="1" applyProtection="1">
      <alignment horizontal="justify" vertical="center"/>
      <protection locked="0"/>
    </xf>
    <xf numFmtId="0" fontId="21" fillId="0" borderId="8" xfId="0" applyFont="1" applyFill="1" applyBorder="1" applyAlignment="1" applyProtection="1">
      <alignment horizontal="left" vertical="center"/>
      <protection locked="0"/>
    </xf>
    <xf numFmtId="0" fontId="2" fillId="0" borderId="48" xfId="0" applyFont="1" applyFill="1" applyBorder="1" applyAlignment="1" applyProtection="1">
      <alignment horizontal="justify" vertical="center"/>
      <protection locked="0"/>
    </xf>
    <xf numFmtId="4" fontId="5" fillId="0" borderId="0" xfId="0" applyNumberFormat="1" applyFont="1" applyFill="1" applyAlignment="1" applyProtection="1">
      <alignment horizontal="right" vertical="center"/>
      <protection locked="0"/>
    </xf>
    <xf numFmtId="0" fontId="5" fillId="0" borderId="0" xfId="0" applyFont="1" applyFill="1" applyAlignment="1" applyProtection="1">
      <alignment vertical="center" wrapText="1"/>
    </xf>
    <xf numFmtId="4" fontId="6" fillId="0" borderId="2" xfId="0" applyNumberFormat="1" applyFont="1" applyFill="1" applyBorder="1" applyAlignment="1" applyProtection="1">
      <alignment horizontal="right" vertical="center" wrapText="1"/>
    </xf>
    <xf numFmtId="4" fontId="6" fillId="0" borderId="8" xfId="0" applyNumberFormat="1" applyFont="1" applyFill="1" applyBorder="1" applyAlignment="1" applyProtection="1">
      <alignment horizontal="right" vertical="center" wrapText="1"/>
    </xf>
    <xf numFmtId="4" fontId="6" fillId="2" borderId="22" xfId="0" applyNumberFormat="1" applyFont="1" applyFill="1" applyBorder="1" applyAlignment="1" applyProtection="1">
      <alignment horizontal="right" vertical="center" wrapText="1"/>
    </xf>
    <xf numFmtId="0" fontId="5" fillId="0" borderId="0" xfId="0" applyFont="1" applyFill="1" applyAlignment="1" applyProtection="1">
      <alignment vertical="center"/>
    </xf>
    <xf numFmtId="4" fontId="16" fillId="0" borderId="46" xfId="0" applyNumberFormat="1" applyFont="1" applyFill="1" applyBorder="1" applyAlignment="1" applyProtection="1">
      <alignment horizontal="right" vertical="center"/>
    </xf>
    <xf numFmtId="4" fontId="16" fillId="0" borderId="18" xfId="0" applyNumberFormat="1" applyFont="1" applyFill="1" applyBorder="1" applyAlignment="1" applyProtection="1">
      <alignment horizontal="right" vertical="center"/>
    </xf>
    <xf numFmtId="4" fontId="16" fillId="0" borderId="2" xfId="0" applyNumberFormat="1" applyFont="1" applyFill="1" applyBorder="1" applyAlignment="1" applyProtection="1">
      <alignment horizontal="right" vertical="center"/>
    </xf>
    <xf numFmtId="4" fontId="16" fillId="0" borderId="8" xfId="0" applyNumberFormat="1" applyFont="1" applyFill="1" applyBorder="1" applyAlignment="1" applyProtection="1">
      <alignment horizontal="right" vertical="center"/>
    </xf>
    <xf numFmtId="0" fontId="20" fillId="0" borderId="0" xfId="0" applyFont="1" applyBorder="1" applyAlignment="1" applyProtection="1">
      <alignment horizontal="left" vertical="center"/>
    </xf>
    <xf numFmtId="0" fontId="47" fillId="0" borderId="0" xfId="0" applyFont="1" applyBorder="1" applyAlignment="1" applyProtection="1">
      <alignment horizontal="center" vertical="center"/>
    </xf>
    <xf numFmtId="0" fontId="6" fillId="0" borderId="0" xfId="0" applyFont="1" applyFill="1" applyBorder="1" applyAlignment="1" applyProtection="1">
      <alignment horizontal="left" vertical="center"/>
    </xf>
    <xf numFmtId="0" fontId="6" fillId="0" borderId="0" xfId="0" applyFont="1" applyFill="1" applyAlignment="1" applyProtection="1">
      <alignment vertical="center"/>
    </xf>
    <xf numFmtId="0" fontId="6" fillId="0" borderId="0" xfId="0" applyFont="1" applyFill="1" applyAlignment="1" applyProtection="1">
      <alignment vertical="center" wrapText="1"/>
    </xf>
    <xf numFmtId="4" fontId="16" fillId="3" borderId="46" xfId="0" applyNumberFormat="1" applyFont="1" applyFill="1" applyBorder="1" applyAlignment="1" applyProtection="1">
      <alignment horizontal="right" vertical="center"/>
    </xf>
    <xf numFmtId="4" fontId="16" fillId="3" borderId="18" xfId="0" applyNumberFormat="1" applyFont="1" applyFill="1" applyBorder="1" applyAlignment="1" applyProtection="1">
      <alignment horizontal="right" vertical="center"/>
    </xf>
    <xf numFmtId="0" fontId="51" fillId="0" borderId="0" xfId="0" applyFont="1" applyFill="1" applyBorder="1" applyAlignment="1" applyProtection="1">
      <alignment horizontal="center"/>
      <protection locked="0"/>
    </xf>
    <xf numFmtId="0" fontId="50" fillId="0" borderId="0" xfId="0" applyFont="1" applyBorder="1" applyAlignment="1" applyProtection="1">
      <alignment horizontal="left"/>
      <protection locked="0"/>
    </xf>
    <xf numFmtId="0" fontId="47" fillId="0" borderId="0" xfId="0" applyFont="1" applyBorder="1" applyAlignment="1" applyProtection="1">
      <alignment horizontal="left"/>
      <protection locked="0"/>
    </xf>
    <xf numFmtId="0" fontId="50" fillId="0" borderId="0" xfId="0" applyFont="1" applyFill="1" applyAlignment="1" applyProtection="1">
      <alignment horizontal="center" vertical="center"/>
      <protection locked="0"/>
    </xf>
    <xf numFmtId="0" fontId="52" fillId="0" borderId="0" xfId="0" applyFont="1" applyFill="1" applyAlignment="1" applyProtection="1">
      <alignment horizontal="center" vertical="center"/>
      <protection locked="0"/>
    </xf>
    <xf numFmtId="0" fontId="52" fillId="0" borderId="0" xfId="0" applyFont="1" applyBorder="1" applyAlignment="1" applyProtection="1">
      <alignment horizontal="center" vertical="center"/>
      <protection locked="0"/>
    </xf>
    <xf numFmtId="0" fontId="5" fillId="0" borderId="8" xfId="0" applyFont="1" applyFill="1" applyBorder="1" applyAlignment="1" applyProtection="1">
      <alignment horizontal="center" vertical="center"/>
      <protection locked="0"/>
    </xf>
    <xf numFmtId="4" fontId="0" fillId="0" borderId="8" xfId="0" applyNumberFormat="1" applyFill="1" applyBorder="1" applyAlignment="1" applyProtection="1">
      <alignment horizontal="center"/>
      <protection locked="0"/>
    </xf>
    <xf numFmtId="4" fontId="11" fillId="0" borderId="8" xfId="0" applyNumberFormat="1" applyFont="1" applyFill="1" applyBorder="1" applyAlignment="1" applyProtection="1">
      <alignment vertical="top"/>
      <protection locked="0"/>
    </xf>
    <xf numFmtId="4" fontId="16" fillId="0" borderId="9" xfId="0" applyNumberFormat="1" applyFont="1" applyBorder="1" applyAlignment="1" applyProtection="1">
      <alignment horizontal="left" vertical="top"/>
      <protection locked="0"/>
    </xf>
    <xf numFmtId="4" fontId="50" fillId="0" borderId="0" xfId="0" applyNumberFormat="1" applyFont="1" applyBorder="1" applyAlignment="1" applyProtection="1">
      <alignment horizontal="left"/>
      <protection locked="0"/>
    </xf>
    <xf numFmtId="4" fontId="6" fillId="0" borderId="0" xfId="0" applyNumberFormat="1" applyFont="1" applyFill="1" applyProtection="1">
      <protection locked="0"/>
    </xf>
    <xf numFmtId="4" fontId="5" fillId="0" borderId="0" xfId="0" applyNumberFormat="1" applyFont="1" applyBorder="1" applyAlignment="1" applyProtection="1">
      <alignment horizontal="left"/>
      <protection locked="0"/>
    </xf>
    <xf numFmtId="0" fontId="51" fillId="0" borderId="0" xfId="0" applyFont="1" applyFill="1" applyBorder="1" applyAlignment="1" applyProtection="1">
      <alignment horizontal="left"/>
    </xf>
    <xf numFmtId="0" fontId="10" fillId="0" borderId="0" xfId="0" applyFont="1" applyBorder="1" applyAlignment="1" applyProtection="1">
      <alignment horizontal="center" vertical="center" wrapText="1"/>
      <protection locked="0"/>
    </xf>
    <xf numFmtId="0" fontId="44" fillId="0" borderId="0" xfId="0" applyFont="1" applyFill="1" applyBorder="1" applyAlignment="1" applyProtection="1">
      <alignment horizontal="left"/>
    </xf>
    <xf numFmtId="0" fontId="22" fillId="0" borderId="0" xfId="0" applyFont="1" applyFill="1" applyProtection="1">
      <protection locked="0"/>
    </xf>
    <xf numFmtId="0" fontId="44" fillId="0" borderId="0" xfId="0" applyFont="1" applyFill="1" applyBorder="1" applyAlignment="1" applyProtection="1">
      <alignment horizontal="left"/>
      <protection locked="0"/>
    </xf>
    <xf numFmtId="0" fontId="1" fillId="0" borderId="0" xfId="0" applyFont="1" applyFill="1" applyProtection="1">
      <protection locked="0"/>
    </xf>
    <xf numFmtId="3" fontId="11" fillId="0" borderId="17" xfId="0" applyNumberFormat="1" applyFont="1" applyBorder="1" applyAlignment="1" applyProtection="1">
      <alignment horizontal="right" vertical="center" wrapText="1"/>
    </xf>
    <xf numFmtId="3" fontId="22" fillId="0" borderId="17" xfId="0" applyNumberFormat="1" applyFont="1" applyBorder="1" applyAlignment="1" applyProtection="1">
      <alignment horizontal="right" vertical="center" wrapText="1"/>
      <protection locked="0"/>
    </xf>
    <xf numFmtId="3" fontId="22" fillId="0" borderId="17" xfId="0" applyNumberFormat="1" applyFont="1" applyBorder="1" applyAlignment="1" applyProtection="1">
      <alignment horizontal="right" vertical="center" wrapText="1"/>
    </xf>
    <xf numFmtId="3" fontId="11" fillId="0" borderId="17" xfId="0" applyNumberFormat="1" applyFont="1" applyBorder="1" applyAlignment="1" applyProtection="1">
      <alignment horizontal="right" vertical="center" wrapText="1"/>
      <protection locked="0"/>
    </xf>
    <xf numFmtId="3" fontId="3" fillId="0" borderId="21" xfId="0" applyNumberFormat="1" applyFont="1" applyBorder="1" applyAlignment="1" applyProtection="1">
      <alignment horizontal="right" vertical="center" wrapText="1"/>
    </xf>
    <xf numFmtId="0" fontId="3" fillId="0" borderId="47" xfId="0" applyFont="1" applyFill="1" applyBorder="1" applyAlignment="1" applyProtection="1">
      <alignment vertical="center" wrapText="1"/>
      <protection locked="0"/>
    </xf>
    <xf numFmtId="3" fontId="3" fillId="0" borderId="17" xfId="0" applyNumberFormat="1" applyFont="1" applyFill="1" applyBorder="1" applyAlignment="1" applyProtection="1">
      <alignment horizontal="right" vertical="center" wrapText="1"/>
    </xf>
    <xf numFmtId="3" fontId="3" fillId="0" borderId="46" xfId="0" applyNumberFormat="1" applyFont="1" applyFill="1" applyBorder="1" applyAlignment="1" applyProtection="1">
      <alignment horizontal="right" vertical="center" wrapText="1"/>
    </xf>
    <xf numFmtId="3" fontId="1" fillId="0" borderId="17" xfId="0" applyNumberFormat="1" applyFont="1" applyFill="1" applyBorder="1" applyAlignment="1" applyProtection="1">
      <alignment horizontal="right" vertical="center" wrapText="1"/>
      <protection locked="0"/>
    </xf>
    <xf numFmtId="3" fontId="1" fillId="0" borderId="17" xfId="0" applyNumberFormat="1" applyFont="1" applyFill="1" applyBorder="1" applyAlignment="1" applyProtection="1">
      <alignment horizontal="right" vertical="center" wrapText="1"/>
    </xf>
    <xf numFmtId="3" fontId="1" fillId="0" borderId="46" xfId="0" applyNumberFormat="1" applyFont="1" applyFill="1" applyBorder="1" applyAlignment="1" applyProtection="1">
      <alignment horizontal="right" vertical="center" wrapText="1"/>
    </xf>
    <xf numFmtId="0" fontId="1" fillId="0" borderId="47" xfId="0" applyFont="1" applyFill="1" applyBorder="1" applyAlignment="1" applyProtection="1">
      <alignment horizontal="left" vertical="top" wrapText="1" indent="2"/>
      <protection locked="0"/>
    </xf>
    <xf numFmtId="3" fontId="1" fillId="0" borderId="21" xfId="0" applyNumberFormat="1" applyFont="1" applyFill="1" applyBorder="1" applyAlignment="1" applyProtection="1">
      <alignment horizontal="right" vertical="center" wrapText="1"/>
    </xf>
    <xf numFmtId="3" fontId="1" fillId="0" borderId="44" xfId="0" applyNumberFormat="1" applyFont="1" applyFill="1" applyBorder="1" applyAlignment="1" applyProtection="1">
      <alignment horizontal="right" vertical="center" wrapText="1"/>
    </xf>
    <xf numFmtId="3" fontId="3" fillId="0" borderId="21" xfId="0" applyNumberFormat="1" applyFont="1" applyFill="1" applyBorder="1" applyAlignment="1" applyProtection="1">
      <alignment horizontal="right" vertical="center" wrapText="1"/>
    </xf>
    <xf numFmtId="3" fontId="3" fillId="0" borderId="44" xfId="0" applyNumberFormat="1" applyFont="1" applyFill="1" applyBorder="1" applyAlignment="1" applyProtection="1">
      <alignment horizontal="right" vertical="center" wrapText="1"/>
    </xf>
    <xf numFmtId="3" fontId="1" fillId="0" borderId="16" xfId="0" applyNumberFormat="1" applyFont="1" applyFill="1" applyBorder="1" applyAlignment="1" applyProtection="1">
      <alignment horizontal="right" vertical="center" wrapText="1"/>
    </xf>
    <xf numFmtId="3" fontId="1" fillId="0" borderId="18" xfId="0" applyNumberFormat="1" applyFont="1" applyFill="1" applyBorder="1" applyAlignment="1" applyProtection="1">
      <alignment horizontal="right" vertical="center" wrapText="1"/>
    </xf>
    <xf numFmtId="3" fontId="3" fillId="0" borderId="16" xfId="0" applyNumberFormat="1" applyFont="1" applyFill="1" applyBorder="1" applyAlignment="1" applyProtection="1">
      <alignment horizontal="right" vertical="center" wrapText="1"/>
    </xf>
    <xf numFmtId="3" fontId="3" fillId="0" borderId="18" xfId="0" applyNumberFormat="1" applyFont="1" applyFill="1" applyBorder="1" applyAlignment="1" applyProtection="1">
      <alignment horizontal="right" vertical="center" wrapText="1"/>
    </xf>
    <xf numFmtId="3" fontId="22" fillId="0" borderId="17" xfId="0" applyNumberFormat="1" applyFont="1" applyFill="1" applyBorder="1" applyAlignment="1" applyProtection="1">
      <alignment horizontal="right" vertical="center" wrapText="1"/>
      <protection locked="0"/>
    </xf>
    <xf numFmtId="3" fontId="22" fillId="0" borderId="17" xfId="0" applyNumberFormat="1" applyFont="1" applyFill="1" applyBorder="1" applyAlignment="1" applyProtection="1">
      <alignment horizontal="right" vertical="center" wrapText="1"/>
    </xf>
    <xf numFmtId="3" fontId="22" fillId="0" borderId="46" xfId="0" applyNumberFormat="1" applyFont="1" applyFill="1" applyBorder="1" applyAlignment="1" applyProtection="1">
      <alignment horizontal="right" vertical="center" wrapText="1"/>
    </xf>
    <xf numFmtId="0" fontId="3" fillId="0" borderId="15" xfId="0" applyFont="1" applyFill="1" applyBorder="1" applyAlignment="1" applyProtection="1">
      <alignment horizontal="center" vertical="center" wrapText="1"/>
    </xf>
    <xf numFmtId="0" fontId="3" fillId="0" borderId="22" xfId="0" applyFont="1" applyFill="1" applyBorder="1" applyAlignment="1" applyProtection="1">
      <alignment horizontal="center" vertical="center" wrapText="1"/>
    </xf>
    <xf numFmtId="49" fontId="3" fillId="0" borderId="16" xfId="0" applyNumberFormat="1" applyFont="1" applyFill="1" applyBorder="1" applyAlignment="1" applyProtection="1">
      <alignment horizontal="center" vertical="center" wrapText="1"/>
    </xf>
    <xf numFmtId="49" fontId="3" fillId="0" borderId="18" xfId="0" applyNumberFormat="1" applyFont="1" applyFill="1" applyBorder="1" applyAlignment="1" applyProtection="1">
      <alignment horizontal="center" vertical="center" wrapText="1"/>
    </xf>
    <xf numFmtId="0" fontId="1" fillId="0" borderId="45" xfId="0" applyFont="1" applyBorder="1" applyAlignment="1" applyProtection="1">
      <alignment vertical="center" wrapText="1"/>
    </xf>
    <xf numFmtId="0" fontId="1" fillId="0" borderId="47" xfId="0" applyFont="1" applyBorder="1" applyAlignment="1" applyProtection="1">
      <alignment horizontal="left" vertical="center" wrapText="1" indent="3"/>
    </xf>
    <xf numFmtId="0" fontId="1" fillId="0" borderId="47" xfId="0" applyFont="1" applyBorder="1" applyAlignment="1" applyProtection="1">
      <alignment vertical="center" wrapText="1"/>
    </xf>
    <xf numFmtId="0" fontId="1" fillId="0" borderId="48" xfId="0" applyFont="1" applyBorder="1" applyAlignment="1" applyProtection="1">
      <alignment horizontal="left" vertical="center" wrapText="1" indent="3"/>
    </xf>
    <xf numFmtId="0" fontId="3" fillId="0" borderId="43" xfId="0" applyFont="1" applyBorder="1" applyAlignment="1" applyProtection="1">
      <alignment vertical="center" wrapText="1"/>
    </xf>
    <xf numFmtId="3" fontId="1" fillId="0" borderId="17" xfId="0" applyNumberFormat="1" applyFont="1" applyBorder="1" applyAlignment="1" applyProtection="1">
      <alignment horizontal="right" vertical="center" wrapText="1"/>
    </xf>
    <xf numFmtId="3" fontId="1" fillId="0" borderId="46" xfId="0" applyNumberFormat="1" applyFont="1" applyBorder="1" applyAlignment="1" applyProtection="1">
      <alignment horizontal="right" vertical="center" wrapText="1"/>
    </xf>
    <xf numFmtId="3" fontId="1" fillId="0" borderId="17" xfId="0" applyNumberFormat="1" applyFont="1" applyBorder="1" applyAlignment="1" applyProtection="1">
      <alignment horizontal="right" vertical="center" wrapText="1"/>
      <protection locked="0"/>
    </xf>
    <xf numFmtId="3" fontId="1" fillId="0" borderId="16" xfId="0" applyNumberFormat="1" applyFont="1" applyBorder="1" applyAlignment="1" applyProtection="1">
      <alignment horizontal="right" vertical="center" wrapText="1"/>
      <protection locked="0"/>
    </xf>
    <xf numFmtId="3" fontId="1" fillId="0" borderId="16" xfId="0" applyNumberFormat="1" applyFont="1" applyBorder="1" applyAlignment="1" applyProtection="1">
      <alignment horizontal="right" vertical="center" wrapText="1"/>
    </xf>
    <xf numFmtId="3" fontId="1" fillId="0" borderId="18" xfId="0" applyNumberFormat="1" applyFont="1" applyBorder="1" applyAlignment="1" applyProtection="1">
      <alignment horizontal="right" vertical="center" wrapText="1"/>
    </xf>
    <xf numFmtId="3" fontId="3" fillId="0" borderId="44" xfId="0" applyNumberFormat="1" applyFont="1" applyBorder="1" applyAlignment="1" applyProtection="1">
      <alignment horizontal="right" vertical="center" wrapText="1"/>
    </xf>
    <xf numFmtId="3" fontId="15" fillId="0" borderId="6" xfId="0" applyNumberFormat="1" applyFont="1" applyBorder="1" applyAlignment="1" applyProtection="1">
      <alignment horizontal="right" vertical="center"/>
    </xf>
    <xf numFmtId="3" fontId="1" fillId="0" borderId="6" xfId="0" applyNumberFormat="1" applyFont="1" applyBorder="1" applyAlignment="1" applyProtection="1">
      <alignment horizontal="right" vertical="center"/>
      <protection locked="0"/>
    </xf>
    <xf numFmtId="3" fontId="1" fillId="0" borderId="6" xfId="0" applyNumberFormat="1" applyFont="1" applyBorder="1" applyAlignment="1" applyProtection="1">
      <alignment horizontal="right" vertical="center"/>
    </xf>
    <xf numFmtId="3" fontId="1" fillId="0" borderId="4" xfId="0" applyNumberFormat="1" applyFont="1" applyBorder="1" applyAlignment="1" applyProtection="1">
      <alignment horizontal="right" vertical="center"/>
    </xf>
    <xf numFmtId="3" fontId="1" fillId="0" borderId="6" xfId="0" applyNumberFormat="1" applyFont="1" applyBorder="1" applyAlignment="1" applyProtection="1">
      <alignment horizontal="right" vertical="center" wrapText="1"/>
      <protection locked="0"/>
    </xf>
    <xf numFmtId="3" fontId="1" fillId="0" borderId="9" xfId="0" applyNumberFormat="1" applyFont="1" applyBorder="1" applyAlignment="1" applyProtection="1">
      <alignment horizontal="right" vertical="center"/>
      <protection locked="0"/>
    </xf>
    <xf numFmtId="3" fontId="1" fillId="0" borderId="9" xfId="0" applyNumberFormat="1" applyFont="1" applyBorder="1" applyAlignment="1" applyProtection="1">
      <alignment horizontal="right" vertical="center"/>
    </xf>
    <xf numFmtId="3" fontId="1" fillId="0" borderId="13" xfId="0" applyNumberFormat="1" applyFont="1" applyBorder="1" applyAlignment="1" applyProtection="1">
      <alignment horizontal="right" vertical="center"/>
      <protection locked="0"/>
    </xf>
    <xf numFmtId="43" fontId="1" fillId="0" borderId="0" xfId="0" applyNumberFormat="1" applyFont="1" applyFill="1" applyBorder="1" applyProtection="1">
      <protection locked="0"/>
    </xf>
    <xf numFmtId="0" fontId="1" fillId="0" borderId="0" xfId="0" applyFont="1" applyFill="1" applyBorder="1" applyProtection="1">
      <protection locked="0"/>
    </xf>
    <xf numFmtId="0" fontId="1" fillId="0" borderId="0" xfId="0" applyFont="1" applyProtection="1">
      <protection locked="0"/>
    </xf>
    <xf numFmtId="4" fontId="16" fillId="0" borderId="0" xfId="0" applyNumberFormat="1" applyFont="1" applyBorder="1" applyAlignment="1" applyProtection="1">
      <alignment horizontal="left" vertical="top"/>
      <protection locked="0"/>
    </xf>
    <xf numFmtId="0" fontId="15" fillId="0" borderId="0" xfId="0" applyFont="1" applyBorder="1" applyAlignment="1" applyProtection="1">
      <alignment horizontal="justify" vertical="top" wrapText="1"/>
      <protection locked="0"/>
    </xf>
    <xf numFmtId="0" fontId="3" fillId="0" borderId="0" xfId="0" applyFont="1" applyFill="1" applyBorder="1" applyAlignment="1" applyProtection="1">
      <alignment horizontal="center" vertical="center" wrapText="1"/>
      <protection locked="0"/>
    </xf>
    <xf numFmtId="3" fontId="3" fillId="0" borderId="0" xfId="0" applyNumberFormat="1" applyFont="1" applyFill="1" applyBorder="1" applyAlignment="1" applyProtection="1">
      <alignment horizontal="right" vertical="center" wrapText="1"/>
    </xf>
    <xf numFmtId="0" fontId="3" fillId="0" borderId="0" xfId="0" applyFont="1" applyFill="1" applyBorder="1" applyAlignment="1" applyProtection="1">
      <alignment horizontal="justify" vertical="center" wrapText="1"/>
      <protection locked="0"/>
    </xf>
    <xf numFmtId="0" fontId="1" fillId="0" borderId="0" xfId="0" applyFont="1" applyFill="1" applyBorder="1" applyAlignment="1" applyProtection="1">
      <alignment horizontal="left" vertical="center" wrapText="1" indent="2"/>
      <protection locked="0"/>
    </xf>
    <xf numFmtId="3" fontId="1" fillId="0" borderId="0" xfId="0" applyNumberFormat="1" applyFont="1" applyFill="1" applyBorder="1" applyAlignment="1" applyProtection="1">
      <alignment horizontal="right" vertical="center" wrapText="1"/>
      <protection locked="0"/>
    </xf>
    <xf numFmtId="3" fontId="1" fillId="0" borderId="0" xfId="0" applyNumberFormat="1" applyFont="1" applyFill="1" applyBorder="1" applyAlignment="1" applyProtection="1">
      <alignment horizontal="right" vertical="center" wrapText="1"/>
    </xf>
    <xf numFmtId="0" fontId="2" fillId="0" borderId="0" xfId="0" applyFont="1" applyFill="1" applyBorder="1" applyAlignment="1" applyProtection="1">
      <alignment horizontal="justify" vertical="center"/>
      <protection locked="0"/>
    </xf>
    <xf numFmtId="0" fontId="16" fillId="0" borderId="0" xfId="0" applyFont="1" applyFill="1" applyBorder="1" applyAlignment="1" applyProtection="1">
      <alignment horizontal="justify" vertical="center"/>
      <protection locked="0"/>
    </xf>
    <xf numFmtId="4" fontId="16" fillId="0" borderId="0" xfId="0" applyNumberFormat="1" applyFont="1" applyFill="1" applyBorder="1" applyAlignment="1" applyProtection="1">
      <alignment horizontal="right" vertical="center"/>
    </xf>
    <xf numFmtId="0" fontId="21" fillId="0" borderId="0" xfId="0" applyFont="1" applyFill="1" applyBorder="1" applyAlignment="1" applyProtection="1">
      <alignment vertical="center"/>
      <protection locked="0"/>
    </xf>
    <xf numFmtId="0" fontId="21" fillId="0" borderId="43" xfId="0" applyFont="1" applyFill="1" applyBorder="1" applyAlignment="1" applyProtection="1">
      <alignment vertical="center"/>
      <protection locked="0"/>
    </xf>
    <xf numFmtId="0" fontId="33" fillId="0" borderId="0" xfId="0" applyFont="1" applyBorder="1" applyAlignment="1" applyProtection="1">
      <alignment horizontal="center" vertical="center"/>
      <protection locked="0"/>
    </xf>
    <xf numFmtId="0" fontId="33" fillId="0" borderId="0" xfId="0" applyFont="1" applyBorder="1" applyAlignment="1" applyProtection="1">
      <alignment vertical="center"/>
      <protection locked="0"/>
    </xf>
    <xf numFmtId="4" fontId="33" fillId="0" borderId="0" xfId="0" applyNumberFormat="1" applyFont="1" applyBorder="1" applyAlignment="1" applyProtection="1">
      <alignment horizontal="right" vertical="center"/>
    </xf>
    <xf numFmtId="0" fontId="5" fillId="0" borderId="0" xfId="0" applyFont="1" applyBorder="1" applyAlignment="1" applyProtection="1">
      <alignment wrapText="1"/>
      <protection locked="0"/>
    </xf>
    <xf numFmtId="0" fontId="5" fillId="0" borderId="0" xfId="0" applyFont="1" applyBorder="1" applyProtection="1">
      <protection locked="0"/>
    </xf>
    <xf numFmtId="0" fontId="3" fillId="0" borderId="0" xfId="0" applyFont="1" applyBorder="1" applyAlignment="1" applyProtection="1">
      <alignment horizontal="justify" vertical="center" wrapText="1"/>
      <protection locked="0"/>
    </xf>
    <xf numFmtId="4" fontId="2" fillId="0" borderId="0" xfId="0" applyNumberFormat="1" applyFont="1" applyFill="1" applyBorder="1" applyAlignment="1" applyProtection="1">
      <alignment horizontal="right" vertical="center"/>
      <protection locked="0"/>
    </xf>
    <xf numFmtId="0" fontId="3" fillId="0" borderId="0" xfId="0" applyFont="1" applyFill="1" applyAlignment="1" applyProtection="1">
      <alignment vertical="center"/>
    </xf>
    <xf numFmtId="3" fontId="3" fillId="0" borderId="0" xfId="0" applyNumberFormat="1" applyFont="1" applyBorder="1" applyAlignment="1" applyProtection="1">
      <alignment horizontal="right" vertical="center" wrapText="1"/>
      <protection locked="0"/>
    </xf>
    <xf numFmtId="0" fontId="0" fillId="0" borderId="8" xfId="0" applyBorder="1" applyAlignment="1" applyProtection="1">
      <alignment horizontal="center"/>
      <protection locked="0"/>
    </xf>
    <xf numFmtId="3" fontId="22" fillId="0" borderId="46" xfId="0" applyNumberFormat="1" applyFont="1" applyFill="1" applyBorder="1" applyAlignment="1" applyProtection="1">
      <alignment horizontal="right" vertical="center" wrapText="1"/>
      <protection locked="0"/>
    </xf>
    <xf numFmtId="0" fontId="1" fillId="0" borderId="48" xfId="0" applyFont="1" applyFill="1" applyBorder="1" applyAlignment="1" applyProtection="1">
      <alignment horizontal="justify" vertical="center" wrapText="1"/>
    </xf>
    <xf numFmtId="0" fontId="1" fillId="0" borderId="47" xfId="0" applyFont="1" applyFill="1" applyBorder="1" applyAlignment="1" applyProtection="1">
      <alignment horizontal="justify" vertical="center" wrapText="1"/>
    </xf>
    <xf numFmtId="0" fontId="53" fillId="0" borderId="0" xfId="0" applyFont="1"/>
    <xf numFmtId="3" fontId="22" fillId="0" borderId="16" xfId="0" applyNumberFormat="1" applyFont="1" applyFill="1" applyBorder="1" applyAlignment="1" applyProtection="1">
      <alignment horizontal="right" vertical="center" wrapText="1"/>
      <protection locked="0"/>
    </xf>
    <xf numFmtId="3" fontId="22" fillId="0" borderId="16" xfId="0" applyNumberFormat="1" applyFont="1" applyFill="1" applyBorder="1" applyAlignment="1" applyProtection="1">
      <alignment horizontal="right" vertical="center" wrapText="1"/>
    </xf>
    <xf numFmtId="3" fontId="22" fillId="0" borderId="18" xfId="0" applyNumberFormat="1" applyFont="1" applyFill="1" applyBorder="1" applyAlignment="1" applyProtection="1">
      <alignment horizontal="right" vertical="center" wrapText="1"/>
    </xf>
    <xf numFmtId="3" fontId="11" fillId="0" borderId="16" xfId="0" applyNumberFormat="1" applyFont="1" applyFill="1" applyBorder="1" applyAlignment="1" applyProtection="1">
      <alignment horizontal="right" vertical="center" wrapText="1"/>
    </xf>
    <xf numFmtId="3" fontId="31" fillId="0" borderId="16" xfId="0" applyNumberFormat="1" applyFont="1" applyFill="1" applyBorder="1" applyAlignment="1" applyProtection="1">
      <alignment horizontal="right" vertical="center" wrapText="1"/>
    </xf>
    <xf numFmtId="9" fontId="23" fillId="0" borderId="46" xfId="6" applyFont="1" applyBorder="1" applyAlignment="1">
      <alignment horizontal="center" vertical="center" wrapText="1"/>
    </xf>
    <xf numFmtId="3" fontId="11" fillId="0" borderId="18" xfId="0" applyNumberFormat="1" applyFont="1" applyFill="1" applyBorder="1" applyAlignment="1" applyProtection="1">
      <alignment horizontal="right" vertical="center" wrapText="1"/>
    </xf>
    <xf numFmtId="0" fontId="5" fillId="0" borderId="5" xfId="0" applyFont="1" applyFill="1" applyBorder="1" applyAlignment="1" applyProtection="1">
      <alignment horizontal="center" wrapText="1"/>
      <protection locked="0"/>
    </xf>
    <xf numFmtId="0" fontId="5" fillId="0" borderId="5" xfId="0" applyFont="1" applyFill="1" applyBorder="1" applyAlignment="1" applyProtection="1">
      <alignment horizontal="left" vertical="top" wrapText="1"/>
      <protection locked="0"/>
    </xf>
    <xf numFmtId="0" fontId="5" fillId="0" borderId="5" xfId="0" applyFont="1" applyFill="1" applyBorder="1" applyAlignment="1" applyProtection="1">
      <alignment vertical="top" wrapText="1"/>
      <protection locked="0"/>
    </xf>
    <xf numFmtId="4" fontId="6" fillId="0" borderId="8" xfId="0" applyNumberFormat="1" applyFont="1" applyFill="1" applyBorder="1" applyAlignment="1" applyProtection="1">
      <alignment horizontal="right" vertical="top"/>
      <protection locked="0"/>
    </xf>
    <xf numFmtId="0" fontId="3" fillId="0" borderId="2" xfId="0" applyFont="1" applyFill="1" applyBorder="1" applyAlignment="1" applyProtection="1">
      <alignment horizontal="justify" vertical="center" wrapText="1"/>
      <protection locked="0"/>
    </xf>
    <xf numFmtId="3" fontId="3" fillId="0" borderId="2" xfId="0" applyNumberFormat="1" applyFont="1" applyFill="1" applyBorder="1" applyAlignment="1" applyProtection="1">
      <alignment horizontal="right" vertical="center" wrapText="1"/>
    </xf>
    <xf numFmtId="0" fontId="1" fillId="0" borderId="0" xfId="0" applyFont="1" applyFill="1" applyBorder="1" applyAlignment="1" applyProtection="1">
      <alignment horizontal="justify" vertical="center" wrapText="1"/>
      <protection locked="0"/>
    </xf>
    <xf numFmtId="0" fontId="6" fillId="0" borderId="8" xfId="0" applyFont="1" applyFill="1" applyBorder="1" applyAlignment="1" applyProtection="1">
      <alignment vertical="center" wrapText="1"/>
      <protection locked="0"/>
    </xf>
    <xf numFmtId="43" fontId="6" fillId="2" borderId="0" xfId="12" applyFont="1" applyFill="1" applyBorder="1" applyAlignment="1" applyProtection="1">
      <alignment horizontal="right" vertical="top"/>
    </xf>
    <xf numFmtId="43" fontId="6" fillId="2" borderId="6" xfId="12" applyFont="1" applyFill="1" applyBorder="1" applyAlignment="1" applyProtection="1">
      <alignment horizontal="right" vertical="top"/>
    </xf>
    <xf numFmtId="43" fontId="5" fillId="0" borderId="0" xfId="12" applyFont="1" applyBorder="1" applyAlignment="1" applyProtection="1">
      <alignment horizontal="right" vertical="top"/>
      <protection locked="0"/>
    </xf>
    <xf numFmtId="43" fontId="5" fillId="0" borderId="6" xfId="12" applyFont="1" applyBorder="1" applyAlignment="1" applyProtection="1">
      <alignment horizontal="right" vertical="top"/>
      <protection locked="0"/>
    </xf>
    <xf numFmtId="43" fontId="7" fillId="2" borderId="0" xfId="12" applyFont="1" applyFill="1" applyBorder="1" applyAlignment="1" applyProtection="1">
      <alignment horizontal="right" vertical="top"/>
    </xf>
    <xf numFmtId="43" fontId="7" fillId="2" borderId="6" xfId="12" applyFont="1" applyFill="1" applyBorder="1" applyAlignment="1" applyProtection="1">
      <alignment horizontal="right" vertical="top"/>
    </xf>
    <xf numFmtId="0" fontId="6" fillId="0" borderId="5" xfId="0" applyFont="1" applyFill="1" applyBorder="1" applyAlignment="1" applyProtection="1">
      <alignment horizontal="justify" vertical="top"/>
      <protection locked="0"/>
    </xf>
    <xf numFmtId="4" fontId="15" fillId="0" borderId="0" xfId="0" applyNumberFormat="1" applyFont="1" applyFill="1" applyBorder="1" applyAlignment="1" applyProtection="1">
      <alignment horizontal="right" vertical="top"/>
    </xf>
    <xf numFmtId="4" fontId="15" fillId="0" borderId="6" xfId="0" applyNumberFormat="1" applyFont="1" applyFill="1" applyBorder="1" applyAlignment="1" applyProtection="1">
      <alignment horizontal="right" vertical="top"/>
    </xf>
    <xf numFmtId="0" fontId="7" fillId="0" borderId="5" xfId="0" applyFont="1" applyFill="1" applyBorder="1" applyAlignment="1" applyProtection="1">
      <alignment horizontal="justify" vertical="top"/>
      <protection locked="0"/>
    </xf>
    <xf numFmtId="4" fontId="3" fillId="0" borderId="0" xfId="0" applyNumberFormat="1" applyFont="1" applyFill="1" applyBorder="1" applyAlignment="1" applyProtection="1">
      <alignment horizontal="right" vertical="top"/>
    </xf>
    <xf numFmtId="4" fontId="3" fillId="0" borderId="6" xfId="0" applyNumberFormat="1" applyFont="1" applyFill="1" applyBorder="1" applyAlignment="1" applyProtection="1">
      <alignment horizontal="right" vertical="top"/>
    </xf>
    <xf numFmtId="0" fontId="22" fillId="0" borderId="5" xfId="0" applyFont="1" applyFill="1" applyBorder="1" applyAlignment="1" applyProtection="1">
      <alignment horizontal="justify" vertical="top"/>
      <protection locked="0"/>
    </xf>
    <xf numFmtId="4" fontId="22" fillId="0" borderId="0" xfId="0" applyNumberFormat="1" applyFont="1" applyFill="1" applyBorder="1" applyAlignment="1" applyProtection="1">
      <alignment horizontal="right" vertical="top"/>
      <protection locked="0"/>
    </xf>
    <xf numFmtId="4" fontId="22" fillId="0" borderId="6" xfId="0" applyNumberFormat="1" applyFont="1" applyFill="1" applyBorder="1" applyAlignment="1" applyProtection="1">
      <alignment horizontal="right" vertical="top"/>
      <protection locked="0"/>
    </xf>
    <xf numFmtId="4" fontId="3" fillId="0" borderId="0" xfId="0" applyNumberFormat="1" applyFont="1" applyFill="1" applyBorder="1" applyAlignment="1" applyProtection="1">
      <alignment horizontal="right" vertical="top"/>
      <protection locked="0"/>
    </xf>
    <xf numFmtId="4" fontId="3" fillId="0" borderId="6" xfId="0" applyNumberFormat="1" applyFont="1" applyFill="1" applyBorder="1" applyAlignment="1" applyProtection="1">
      <alignment horizontal="right" vertical="top"/>
      <protection locked="0"/>
    </xf>
    <xf numFmtId="0" fontId="18" fillId="0" borderId="5" xfId="0" applyFont="1" applyFill="1" applyBorder="1" applyAlignment="1" applyProtection="1">
      <alignment horizontal="justify" vertical="top"/>
      <protection locked="0"/>
    </xf>
    <xf numFmtId="4" fontId="1" fillId="0" borderId="0" xfId="0" applyNumberFormat="1" applyFont="1" applyFill="1" applyAlignment="1" applyProtection="1">
      <alignment horizontal="right"/>
      <protection locked="0"/>
    </xf>
    <xf numFmtId="4" fontId="1" fillId="0" borderId="6" xfId="0" applyNumberFormat="1" applyFont="1" applyFill="1" applyBorder="1" applyAlignment="1" applyProtection="1">
      <alignment horizontal="right"/>
      <protection locked="0"/>
    </xf>
    <xf numFmtId="0" fontId="1" fillId="0" borderId="5" xfId="0" applyFont="1" applyFill="1" applyBorder="1" applyAlignment="1" applyProtection="1">
      <alignment horizontal="justify" vertical="top"/>
      <protection locked="0"/>
    </xf>
    <xf numFmtId="0" fontId="22" fillId="0" borderId="7" xfId="0" applyFont="1" applyFill="1" applyBorder="1" applyAlignment="1" applyProtection="1">
      <alignment horizontal="justify" vertical="top"/>
      <protection locked="0"/>
    </xf>
    <xf numFmtId="4" fontId="22" fillId="0" borderId="8" xfId="0" applyNumberFormat="1" applyFont="1" applyFill="1" applyBorder="1" applyAlignment="1" applyProtection="1">
      <alignment horizontal="right" vertical="top"/>
      <protection locked="0"/>
    </xf>
    <xf numFmtId="4" fontId="22" fillId="0" borderId="9" xfId="0" applyNumberFormat="1" applyFont="1" applyFill="1" applyBorder="1" applyAlignment="1" applyProtection="1">
      <alignment horizontal="right" vertical="top"/>
      <protection locked="0"/>
    </xf>
    <xf numFmtId="0" fontId="22" fillId="0" borderId="0" xfId="0" applyFont="1" applyFill="1" applyBorder="1" applyAlignment="1" applyProtection="1">
      <alignment horizontal="justify" vertical="top"/>
      <protection locked="0"/>
    </xf>
    <xf numFmtId="0" fontId="5" fillId="0" borderId="0" xfId="0" applyFont="1" applyFill="1" applyAlignment="1" applyProtection="1">
      <protection locked="0"/>
    </xf>
    <xf numFmtId="0" fontId="21" fillId="0" borderId="1" xfId="0" applyFont="1" applyFill="1" applyBorder="1" applyAlignment="1" applyProtection="1">
      <alignment vertical="center"/>
      <protection locked="0"/>
    </xf>
    <xf numFmtId="0" fontId="21" fillId="0" borderId="26" xfId="0" applyFont="1" applyFill="1" applyBorder="1" applyAlignment="1" applyProtection="1">
      <alignment vertical="center"/>
      <protection locked="0"/>
    </xf>
    <xf numFmtId="4" fontId="16" fillId="0" borderId="17" xfId="0" applyNumberFormat="1" applyFont="1" applyFill="1" applyBorder="1" applyAlignment="1" applyProtection="1">
      <alignment horizontal="justify" vertical="center"/>
      <protection locked="0"/>
    </xf>
    <xf numFmtId="4" fontId="16" fillId="0" borderId="46" xfId="0" applyNumberFormat="1" applyFont="1" applyFill="1" applyBorder="1" applyAlignment="1" applyProtection="1">
      <alignment horizontal="justify" vertical="center"/>
      <protection locked="0"/>
    </xf>
    <xf numFmtId="0" fontId="21" fillId="0" borderId="5" xfId="0" applyFont="1" applyFill="1" applyBorder="1" applyAlignment="1" applyProtection="1">
      <alignment vertical="center"/>
      <protection locked="0"/>
    </xf>
    <xf numFmtId="0" fontId="21" fillId="0" borderId="14" xfId="0" applyFont="1" applyFill="1" applyBorder="1" applyAlignment="1" applyProtection="1">
      <alignment vertical="center"/>
      <protection locked="0"/>
    </xf>
    <xf numFmtId="4" fontId="19" fillId="0" borderId="17" xfId="0" applyNumberFormat="1" applyFont="1" applyFill="1" applyBorder="1" applyAlignment="1" applyProtection="1">
      <alignment horizontal="right" vertical="center"/>
    </xf>
    <xf numFmtId="4" fontId="30" fillId="0" borderId="17" xfId="0" applyNumberFormat="1" applyFont="1" applyFill="1" applyBorder="1" applyAlignment="1" applyProtection="1">
      <alignment horizontal="right" vertical="center"/>
    </xf>
    <xf numFmtId="4" fontId="30" fillId="0" borderId="46" xfId="0" applyNumberFormat="1" applyFont="1" applyFill="1" applyBorder="1" applyAlignment="1" applyProtection="1">
      <alignment horizontal="right" vertical="center"/>
    </xf>
    <xf numFmtId="0" fontId="21" fillId="0" borderId="5" xfId="0" applyFont="1" applyFill="1" applyBorder="1" applyAlignment="1" applyProtection="1">
      <alignment horizontal="justify" vertical="center"/>
      <protection locked="0"/>
    </xf>
    <xf numFmtId="0" fontId="29" fillId="0" borderId="14" xfId="0" applyFont="1" applyFill="1" applyBorder="1" applyAlignment="1" applyProtection="1">
      <alignment horizontal="justify" vertical="center"/>
      <protection locked="0"/>
    </xf>
    <xf numFmtId="4" fontId="2" fillId="0" borderId="17" xfId="0" applyNumberFormat="1" applyFont="1" applyFill="1" applyBorder="1" applyAlignment="1" applyProtection="1">
      <alignment horizontal="right" vertical="center"/>
      <protection locked="0"/>
    </xf>
    <xf numFmtId="4" fontId="2" fillId="0" borderId="46" xfId="0" applyNumberFormat="1" applyFont="1" applyFill="1" applyBorder="1" applyAlignment="1" applyProtection="1">
      <alignment horizontal="right" vertical="center"/>
      <protection locked="0"/>
    </xf>
    <xf numFmtId="0" fontId="16" fillId="0" borderId="5" xfId="0" applyFont="1" applyFill="1" applyBorder="1" applyAlignment="1" applyProtection="1">
      <alignment horizontal="justify" vertical="center"/>
      <protection locked="0"/>
    </xf>
    <xf numFmtId="0" fontId="2" fillId="0" borderId="14" xfId="0" applyFont="1" applyFill="1" applyBorder="1" applyAlignment="1" applyProtection="1">
      <alignment horizontal="left" vertical="center" wrapText="1" indent="2"/>
      <protection locked="0"/>
    </xf>
    <xf numFmtId="4" fontId="2" fillId="0" borderId="17" xfId="0" applyNumberFormat="1" applyFont="1" applyFill="1" applyBorder="1" applyAlignment="1" applyProtection="1">
      <alignment horizontal="right" vertical="center"/>
    </xf>
    <xf numFmtId="4" fontId="2" fillId="0" borderId="46" xfId="0" applyNumberFormat="1" applyFont="1" applyFill="1" applyBorder="1" applyAlignment="1" applyProtection="1">
      <alignment horizontal="right" vertical="center"/>
    </xf>
    <xf numFmtId="0" fontId="16" fillId="0" borderId="7" xfId="0" applyFont="1" applyFill="1" applyBorder="1" applyAlignment="1" applyProtection="1">
      <alignment horizontal="justify" vertical="center"/>
      <protection locked="0"/>
    </xf>
    <xf numFmtId="0" fontId="16" fillId="0" borderId="27" xfId="0" applyFont="1" applyFill="1" applyBorder="1" applyAlignment="1" applyProtection="1">
      <alignment horizontal="justify" vertical="center"/>
      <protection locked="0"/>
    </xf>
    <xf numFmtId="4" fontId="2" fillId="0" borderId="16" xfId="0" applyNumberFormat="1" applyFont="1" applyFill="1" applyBorder="1" applyAlignment="1" applyProtection="1">
      <alignment horizontal="right" vertical="center"/>
      <protection locked="0"/>
    </xf>
    <xf numFmtId="4" fontId="2" fillId="0" borderId="18" xfId="0" applyNumberFormat="1" applyFont="1" applyFill="1" applyBorder="1" applyAlignment="1" applyProtection="1">
      <alignment horizontal="right" vertical="center"/>
      <protection locked="0"/>
    </xf>
    <xf numFmtId="4" fontId="23" fillId="0" borderId="0" xfId="0" applyNumberFormat="1" applyFont="1" applyBorder="1" applyAlignment="1" applyProtection="1">
      <alignment horizontal="right" vertical="center" wrapText="1"/>
      <protection locked="0"/>
    </xf>
    <xf numFmtId="4" fontId="10" fillId="0" borderId="0" xfId="0" applyNumberFormat="1" applyFont="1" applyBorder="1" applyAlignment="1" applyProtection="1">
      <alignment horizontal="right" vertical="center" wrapText="1"/>
      <protection locked="0"/>
    </xf>
    <xf numFmtId="4" fontId="11" fillId="0" borderId="0" xfId="0" applyNumberFormat="1" applyFont="1" applyBorder="1" applyAlignment="1" applyProtection="1">
      <alignment vertical="center"/>
      <protection locked="0"/>
    </xf>
    <xf numFmtId="3" fontId="11" fillId="0" borderId="0" xfId="0" applyNumberFormat="1" applyFont="1" applyFill="1" applyBorder="1" applyAlignment="1" applyProtection="1">
      <alignment horizontal="right" vertical="center" wrapText="1"/>
    </xf>
    <xf numFmtId="3" fontId="31" fillId="0" borderId="0" xfId="0" applyNumberFormat="1" applyFont="1" applyFill="1" applyBorder="1" applyAlignment="1" applyProtection="1">
      <alignment horizontal="right" vertical="center" wrapText="1"/>
    </xf>
    <xf numFmtId="0" fontId="3" fillId="0" borderId="0" xfId="0" applyFont="1" applyBorder="1" applyAlignment="1" applyProtection="1">
      <alignment vertical="center" wrapText="1"/>
    </xf>
    <xf numFmtId="3" fontId="3" fillId="0" borderId="0" xfId="0" applyNumberFormat="1" applyFont="1" applyBorder="1" applyAlignment="1" applyProtection="1">
      <alignment horizontal="right" vertical="center" wrapText="1"/>
    </xf>
    <xf numFmtId="4" fontId="5" fillId="0" borderId="49" xfId="0" applyNumberFormat="1" applyFont="1" applyBorder="1" applyAlignment="1" applyProtection="1">
      <alignment horizontal="left" vertical="top"/>
      <protection locked="0"/>
    </xf>
    <xf numFmtId="0" fontId="54" fillId="0" borderId="0" xfId="0" applyFont="1" applyFill="1" applyBorder="1" applyAlignment="1" applyProtection="1">
      <alignment horizontal="left"/>
    </xf>
    <xf numFmtId="0" fontId="12" fillId="0" borderId="0" xfId="0" applyFont="1" applyFill="1" applyAlignment="1" applyProtection="1">
      <alignment vertical="center"/>
      <protection locked="0"/>
    </xf>
    <xf numFmtId="4" fontId="33" fillId="0" borderId="22" xfId="0" applyNumberFormat="1" applyFont="1" applyBorder="1" applyAlignment="1" applyProtection="1">
      <alignment horizontal="right" vertical="center"/>
    </xf>
    <xf numFmtId="0" fontId="33" fillId="0" borderId="19" xfId="0" applyFont="1" applyFill="1" applyBorder="1" applyAlignment="1">
      <alignment horizontal="center" vertical="center"/>
    </xf>
    <xf numFmtId="0" fontId="33" fillId="0" borderId="31" xfId="0" applyFont="1" applyFill="1" applyBorder="1" applyAlignment="1">
      <alignment horizontal="center" vertical="center"/>
    </xf>
    <xf numFmtId="0" fontId="33" fillId="0" borderId="33"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7" xfId="0" applyFont="1" applyFill="1" applyBorder="1"/>
    <xf numFmtId="0" fontId="33" fillId="0" borderId="36"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4" xfId="0" applyFont="1" applyFill="1" applyBorder="1"/>
    <xf numFmtId="0" fontId="33" fillId="0" borderId="32" xfId="0" applyFont="1" applyFill="1" applyBorder="1" applyAlignment="1">
      <alignment horizontal="right" vertical="center"/>
    </xf>
    <xf numFmtId="0" fontId="5" fillId="0" borderId="2" xfId="0" applyFont="1" applyFill="1" applyBorder="1"/>
    <xf numFmtId="0" fontId="5" fillId="0" borderId="0" xfId="0" applyFont="1" applyFill="1" applyBorder="1" applyAlignment="1"/>
    <xf numFmtId="0" fontId="25" fillId="0" borderId="4" xfId="0" applyFont="1" applyBorder="1" applyAlignment="1">
      <alignment horizontal="justify" vertical="center" wrapText="1"/>
    </xf>
    <xf numFmtId="0" fontId="12" fillId="0" borderId="4" xfId="0" applyFont="1" applyBorder="1" applyAlignment="1">
      <alignment horizontal="left" vertical="center" wrapText="1"/>
    </xf>
    <xf numFmtId="0" fontId="24" fillId="0" borderId="6" xfId="0" applyFont="1" applyBorder="1" applyAlignment="1">
      <alignment horizontal="justify" vertical="center" wrapText="1"/>
    </xf>
    <xf numFmtId="0" fontId="62" fillId="6" borderId="6" xfId="0" applyFont="1" applyFill="1" applyBorder="1" applyAlignment="1">
      <alignment horizontal="center" vertical="center" wrapText="1"/>
    </xf>
    <xf numFmtId="0" fontId="62" fillId="6" borderId="9" xfId="0" applyFont="1" applyFill="1" applyBorder="1" applyAlignment="1">
      <alignment horizontal="center" vertical="center" wrapText="1"/>
    </xf>
    <xf numFmtId="0" fontId="63" fillId="0" borderId="6" xfId="0" applyFont="1" applyBorder="1" applyAlignment="1">
      <alignment horizontal="justify" vertical="center" wrapText="1"/>
    </xf>
    <xf numFmtId="0" fontId="58" fillId="4" borderId="6" xfId="0" applyFont="1" applyFill="1" applyBorder="1" applyAlignment="1">
      <alignment horizontal="center" vertical="center" wrapText="1"/>
    </xf>
    <xf numFmtId="0" fontId="25" fillId="4" borderId="13" xfId="0" applyFont="1" applyFill="1" applyBorder="1" applyAlignment="1">
      <alignment horizontal="center" vertical="center" wrapText="1"/>
    </xf>
    <xf numFmtId="0" fontId="25" fillId="4" borderId="9" xfId="0" applyFont="1" applyFill="1" applyBorder="1" applyAlignment="1">
      <alignment horizontal="center" vertical="center" wrapText="1"/>
    </xf>
    <xf numFmtId="0" fontId="25" fillId="0" borderId="4" xfId="0" applyFont="1" applyBorder="1" applyAlignment="1">
      <alignment horizontal="left" vertical="center" wrapText="1"/>
    </xf>
    <xf numFmtId="0" fontId="12" fillId="0" borderId="4" xfId="0" applyFont="1" applyBorder="1" applyAlignment="1">
      <alignment horizontal="left" vertical="center" wrapText="1" indent="1"/>
    </xf>
    <xf numFmtId="0" fontId="12" fillId="0" borderId="13" xfId="0" applyFont="1" applyBorder="1" applyAlignment="1">
      <alignment horizontal="justify" vertical="center" wrapText="1"/>
    </xf>
    <xf numFmtId="0" fontId="25" fillId="0" borderId="9" xfId="0" applyFont="1" applyBorder="1" applyAlignment="1">
      <alignment horizontal="justify" vertical="center" wrapText="1"/>
    </xf>
    <xf numFmtId="0" fontId="62" fillId="6" borderId="3" xfId="0" applyFont="1" applyFill="1" applyBorder="1" applyAlignment="1">
      <alignment horizontal="center" vertical="center" wrapText="1"/>
    </xf>
    <xf numFmtId="0" fontId="64" fillId="6" borderId="9" xfId="0" applyFont="1" applyFill="1" applyBorder="1" applyAlignment="1">
      <alignment vertical="center" wrapText="1"/>
    </xf>
    <xf numFmtId="0" fontId="62" fillId="0" borderId="4" xfId="0" applyFont="1" applyBorder="1" applyAlignment="1">
      <alignment horizontal="left" vertical="center" wrapText="1"/>
    </xf>
    <xf numFmtId="0" fontId="63" fillId="0" borderId="4" xfId="0" applyFont="1" applyBorder="1" applyAlignment="1">
      <alignment horizontal="justify" vertical="center" wrapText="1"/>
    </xf>
    <xf numFmtId="0" fontId="63" fillId="0" borderId="13" xfId="0" applyFont="1" applyBorder="1" applyAlignment="1">
      <alignment horizontal="justify" vertical="center" wrapText="1"/>
    </xf>
    <xf numFmtId="0" fontId="56" fillId="0" borderId="0" xfId="0" applyFont="1" applyAlignment="1">
      <alignment horizontal="center" vertical="center"/>
    </xf>
    <xf numFmtId="0" fontId="56" fillId="0" borderId="9" xfId="0" applyFont="1" applyBorder="1" applyAlignment="1">
      <alignment vertical="center" wrapText="1"/>
    </xf>
    <xf numFmtId="0" fontId="56" fillId="0" borderId="7" xfId="0" applyFont="1" applyBorder="1" applyAlignment="1">
      <alignment vertical="center" wrapText="1"/>
    </xf>
    <xf numFmtId="0" fontId="58" fillId="6" borderId="9" xfId="0" applyFont="1" applyFill="1" applyBorder="1" applyAlignment="1">
      <alignment horizontal="center" vertical="center" wrapText="1"/>
    </xf>
    <xf numFmtId="0" fontId="59" fillId="0" borderId="6" xfId="0" applyFont="1" applyBorder="1" applyAlignment="1">
      <alignment vertical="center" wrapText="1"/>
    </xf>
    <xf numFmtId="0" fontId="58" fillId="0" borderId="6" xfId="0" applyFont="1" applyBorder="1" applyAlignment="1">
      <alignment vertical="center" wrapText="1"/>
    </xf>
    <xf numFmtId="0" fontId="59" fillId="0" borderId="6" xfId="0" applyFont="1" applyBorder="1" applyAlignment="1">
      <alignment horizontal="left" vertical="center" wrapText="1" indent="5"/>
    </xf>
    <xf numFmtId="0" fontId="59" fillId="0" borderId="7" xfId="0" applyFont="1" applyBorder="1" applyAlignment="1">
      <alignment vertical="center" wrapText="1"/>
    </xf>
    <xf numFmtId="0" fontId="58" fillId="0" borderId="9" xfId="0" applyFont="1" applyBorder="1" applyAlignment="1">
      <alignment vertical="center" wrapText="1"/>
    </xf>
    <xf numFmtId="0" fontId="59" fillId="0" borderId="9" xfId="0" applyFont="1" applyBorder="1" applyAlignment="1">
      <alignment vertical="center" wrapText="1"/>
    </xf>
    <xf numFmtId="0" fontId="65" fillId="0" borderId="7" xfId="0" applyFont="1" applyBorder="1" applyAlignment="1">
      <alignment horizontal="left" vertical="center"/>
    </xf>
    <xf numFmtId="0" fontId="58" fillId="6" borderId="3" xfId="0" applyFont="1" applyFill="1" applyBorder="1" applyAlignment="1">
      <alignment horizontal="center" vertical="center"/>
    </xf>
    <xf numFmtId="0" fontId="58" fillId="6" borderId="9" xfId="0" applyFont="1" applyFill="1" applyBorder="1" applyAlignment="1">
      <alignment horizontal="center" vertical="center"/>
    </xf>
    <xf numFmtId="0" fontId="59" fillId="0" borderId="6" xfId="0" applyFont="1" applyBorder="1" applyAlignment="1">
      <alignment vertical="center"/>
    </xf>
    <xf numFmtId="0" fontId="59" fillId="0" borderId="6" xfId="0" applyFont="1" applyBorder="1" applyAlignment="1">
      <alignment horizontal="left" vertical="center" indent="5"/>
    </xf>
    <xf numFmtId="0" fontId="59" fillId="0" borderId="6" xfId="0" applyFont="1" applyBorder="1" applyAlignment="1">
      <alignment horizontal="justify" vertical="center"/>
    </xf>
    <xf numFmtId="0" fontId="58" fillId="0" borderId="6" xfId="0" applyFont="1" applyBorder="1" applyAlignment="1">
      <alignment horizontal="left" vertical="center" indent="1"/>
    </xf>
    <xf numFmtId="0" fontId="59" fillId="0" borderId="9" xfId="0" applyFont="1" applyBorder="1" applyAlignment="1">
      <alignment horizontal="left" vertical="center" indent="1"/>
    </xf>
    <xf numFmtId="0" fontId="58" fillId="0" borderId="0" xfId="0" applyFont="1" applyBorder="1" applyAlignment="1">
      <alignment vertical="center"/>
    </xf>
    <xf numFmtId="0" fontId="58" fillId="0" borderId="5" xfId="0" applyFont="1" applyBorder="1" applyAlignment="1">
      <alignment horizontal="left" vertical="center" wrapText="1"/>
    </xf>
    <xf numFmtId="0" fontId="59" fillId="0" borderId="5" xfId="0" applyFont="1" applyBorder="1" applyAlignment="1">
      <alignment horizontal="left" vertical="center" wrapText="1"/>
    </xf>
    <xf numFmtId="0" fontId="59" fillId="0" borderId="5" xfId="0" applyFont="1" applyBorder="1" applyAlignment="1">
      <alignment horizontal="left" vertical="center" wrapText="1" indent="1"/>
    </xf>
    <xf numFmtId="0" fontId="58" fillId="0" borderId="7" xfId="0" applyFont="1" applyBorder="1" applyAlignment="1">
      <alignment horizontal="left" vertical="center" wrapText="1"/>
    </xf>
    <xf numFmtId="0" fontId="58" fillId="0" borderId="13" xfId="0" applyFont="1" applyBorder="1" applyAlignment="1">
      <alignment horizontal="center" vertical="center" wrapText="1"/>
    </xf>
    <xf numFmtId="0" fontId="58" fillId="0" borderId="9" xfId="0" applyFont="1" applyBorder="1" applyAlignment="1">
      <alignment horizontal="center" vertical="center" wrapText="1"/>
    </xf>
    <xf numFmtId="0" fontId="10" fillId="0" borderId="0" xfId="0" applyFont="1" applyFill="1" applyBorder="1" applyAlignment="1" applyProtection="1">
      <protection locked="0"/>
    </xf>
    <xf numFmtId="0" fontId="10" fillId="0" borderId="0" xfId="0" applyFont="1" applyFill="1" applyBorder="1" applyAlignment="1" applyProtection="1">
      <alignment vertical="top"/>
      <protection locked="0"/>
    </xf>
    <xf numFmtId="0" fontId="38" fillId="4" borderId="0" xfId="0" applyFont="1" applyFill="1" applyBorder="1" applyAlignment="1">
      <alignment vertical="center" wrapText="1"/>
    </xf>
    <xf numFmtId="0" fontId="57" fillId="4" borderId="0" xfId="0" applyFont="1" applyFill="1" applyBorder="1" applyAlignment="1">
      <alignment vertical="center" wrapText="1"/>
    </xf>
    <xf numFmtId="0" fontId="39" fillId="0" borderId="0" xfId="0" applyFont="1"/>
    <xf numFmtId="0" fontId="59" fillId="0" borderId="6" xfId="0" applyFont="1" applyBorder="1" applyAlignment="1">
      <alignment horizontal="right" vertical="center"/>
    </xf>
    <xf numFmtId="0" fontId="59" fillId="0" borderId="13" xfId="0" applyFont="1" applyBorder="1" applyAlignment="1">
      <alignment horizontal="right" vertical="center"/>
    </xf>
    <xf numFmtId="0" fontId="59" fillId="0" borderId="9" xfId="0" applyFont="1" applyBorder="1" applyAlignment="1">
      <alignment horizontal="right" vertical="center"/>
    </xf>
    <xf numFmtId="43" fontId="58" fillId="0" borderId="6" xfId="0" applyNumberFormat="1" applyFont="1" applyBorder="1" applyAlignment="1">
      <alignment horizontal="right" vertical="center" wrapText="1"/>
    </xf>
    <xf numFmtId="43" fontId="59" fillId="0" borderId="6" xfId="0" applyNumberFormat="1" applyFont="1" applyBorder="1" applyAlignment="1">
      <alignment horizontal="right" vertical="center" wrapText="1"/>
    </xf>
    <xf numFmtId="43" fontId="59" fillId="0" borderId="9" xfId="0" applyNumberFormat="1" applyFont="1" applyBorder="1" applyAlignment="1">
      <alignment horizontal="right" vertical="center" wrapText="1"/>
    </xf>
    <xf numFmtId="0" fontId="60" fillId="0" borderId="9" xfId="0" applyFont="1" applyBorder="1" applyAlignment="1">
      <alignment horizontal="right" vertical="center" wrapText="1"/>
    </xf>
    <xf numFmtId="43" fontId="25" fillId="0" borderId="6" xfId="0" applyNumberFormat="1" applyFont="1" applyBorder="1" applyAlignment="1">
      <alignment horizontal="right" vertical="center" wrapText="1"/>
    </xf>
    <xf numFmtId="0" fontId="58" fillId="0" borderId="51" xfId="0" applyFont="1" applyBorder="1" applyAlignment="1">
      <alignment vertical="center"/>
    </xf>
    <xf numFmtId="43" fontId="59" fillId="0" borderId="9" xfId="0" applyNumberFormat="1" applyFont="1" applyBorder="1" applyAlignment="1">
      <alignment horizontal="right" vertical="center"/>
    </xf>
    <xf numFmtId="0" fontId="59" fillId="0" borderId="6" xfId="0" applyFont="1" applyBorder="1" applyAlignment="1" applyProtection="1">
      <alignment horizontal="right" vertical="center"/>
    </xf>
    <xf numFmtId="43" fontId="25" fillId="0" borderId="6" xfId="0" applyNumberFormat="1" applyFont="1" applyBorder="1" applyAlignment="1" applyProtection="1">
      <alignment horizontal="right" vertical="center" wrapText="1"/>
      <protection locked="0"/>
    </xf>
    <xf numFmtId="43" fontId="25" fillId="0" borderId="6" xfId="0" applyNumberFormat="1" applyFont="1" applyBorder="1" applyAlignment="1" applyProtection="1">
      <alignment horizontal="right" vertical="center" wrapText="1"/>
    </xf>
    <xf numFmtId="0" fontId="0" fillId="0" borderId="0" xfId="0" applyFill="1"/>
    <xf numFmtId="0" fontId="69" fillId="0" borderId="8" xfId="0" applyFont="1" applyBorder="1" applyAlignment="1">
      <alignment horizontal="left" vertical="center"/>
    </xf>
    <xf numFmtId="0" fontId="69" fillId="0" borderId="13" xfId="0" applyFont="1" applyBorder="1" applyAlignment="1">
      <alignment horizontal="center" vertical="center"/>
    </xf>
    <xf numFmtId="0" fontId="69" fillId="0" borderId="9" xfId="0" applyFont="1" applyBorder="1" applyAlignment="1">
      <alignment horizontal="center" vertical="center"/>
    </xf>
    <xf numFmtId="0" fontId="23" fillId="0" borderId="13" xfId="0" applyFont="1" applyBorder="1" applyAlignment="1">
      <alignment horizontal="justify" vertical="center" wrapText="1"/>
    </xf>
    <xf numFmtId="0" fontId="58" fillId="6" borderId="3" xfId="0" applyFont="1" applyFill="1" applyBorder="1" applyAlignment="1">
      <alignment horizontal="center" vertical="center" wrapText="1"/>
    </xf>
    <xf numFmtId="43" fontId="23" fillId="0" borderId="9" xfId="0" applyNumberFormat="1" applyFont="1" applyBorder="1" applyAlignment="1">
      <alignment horizontal="right" vertical="center" wrapText="1"/>
    </xf>
    <xf numFmtId="43" fontId="59" fillId="0" borderId="6" xfId="0" applyNumberFormat="1" applyFont="1" applyBorder="1" applyAlignment="1" applyProtection="1">
      <alignment horizontal="right" vertical="center" wrapText="1"/>
      <protection locked="0"/>
    </xf>
    <xf numFmtId="0" fontId="25" fillId="0" borderId="13" xfId="0" applyFont="1" applyBorder="1" applyAlignment="1">
      <alignment horizontal="left" vertical="center" wrapText="1"/>
    </xf>
    <xf numFmtId="0" fontId="25" fillId="0" borderId="8" xfId="0" applyFont="1" applyBorder="1" applyAlignment="1">
      <alignment horizontal="justify" vertical="center" wrapText="1"/>
    </xf>
    <xf numFmtId="0" fontId="25" fillId="0" borderId="9" xfId="0" applyFont="1" applyBorder="1" applyAlignment="1">
      <alignment horizontal="left" vertical="center" wrapText="1"/>
    </xf>
    <xf numFmtId="43" fontId="12" fillId="0" borderId="9" xfId="0" applyNumberFormat="1" applyFont="1" applyBorder="1" applyAlignment="1">
      <alignment horizontal="justify" vertical="center" wrapText="1"/>
    </xf>
    <xf numFmtId="0" fontId="12" fillId="0" borderId="8" xfId="0" applyFont="1" applyBorder="1" applyAlignment="1">
      <alignment horizontal="justify" vertical="center" wrapText="1"/>
    </xf>
    <xf numFmtId="0" fontId="12" fillId="0" borderId="9" xfId="0" applyFont="1" applyBorder="1" applyAlignment="1">
      <alignment horizontal="justify" vertical="center" wrapText="1"/>
    </xf>
    <xf numFmtId="0" fontId="25" fillId="0" borderId="6" xfId="0" applyFont="1" applyBorder="1" applyAlignment="1">
      <alignment horizontal="justify" vertical="center" wrapText="1"/>
    </xf>
    <xf numFmtId="0" fontId="12" fillId="0" borderId="0" xfId="0" applyFont="1" applyAlignment="1">
      <alignment horizontal="justify" vertical="center" wrapText="1"/>
    </xf>
    <xf numFmtId="0" fontId="12" fillId="0" borderId="6" xfId="0" applyFont="1" applyBorder="1" applyAlignment="1">
      <alignment horizontal="justify" vertical="center" wrapText="1"/>
    </xf>
    <xf numFmtId="0" fontId="25" fillId="0" borderId="0" xfId="0" applyFont="1" applyAlignment="1">
      <alignment horizontal="justify" vertical="center" wrapText="1"/>
    </xf>
    <xf numFmtId="0" fontId="12" fillId="0" borderId="4" xfId="0" applyFont="1" applyBorder="1" applyAlignment="1">
      <alignment horizontal="left" vertical="top" wrapText="1"/>
    </xf>
    <xf numFmtId="43" fontId="12" fillId="0" borderId="6" xfId="0" applyNumberFormat="1" applyFont="1" applyBorder="1" applyAlignment="1" applyProtection="1">
      <alignment horizontal="right" vertical="center" wrapText="1"/>
      <protection locked="0"/>
    </xf>
    <xf numFmtId="0" fontId="12" fillId="0" borderId="4" xfId="0" applyFont="1" applyBorder="1" applyAlignment="1">
      <alignment horizontal="justify" vertical="center" wrapText="1"/>
    </xf>
    <xf numFmtId="43" fontId="12" fillId="0" borderId="6" xfId="0" applyNumberFormat="1" applyFont="1" applyBorder="1" applyAlignment="1">
      <alignment horizontal="right" vertical="center" wrapText="1"/>
    </xf>
    <xf numFmtId="43" fontId="12" fillId="0" borderId="9" xfId="0" applyNumberFormat="1" applyFont="1" applyBorder="1" applyAlignment="1" applyProtection="1">
      <alignment horizontal="right" vertical="center" wrapText="1"/>
      <protection locked="0"/>
    </xf>
    <xf numFmtId="0" fontId="12" fillId="0" borderId="0" xfId="0" applyFont="1" applyBorder="1" applyAlignment="1">
      <alignment horizontal="justify" vertical="center" wrapText="1"/>
    </xf>
    <xf numFmtId="43" fontId="12" fillId="0" borderId="6" xfId="0" applyNumberFormat="1" applyFont="1" applyBorder="1" applyAlignment="1">
      <alignment horizontal="justify" vertical="center" wrapText="1"/>
    </xf>
    <xf numFmtId="43" fontId="25" fillId="0" borderId="9" xfId="0" applyNumberFormat="1" applyFont="1" applyBorder="1" applyAlignment="1">
      <alignment horizontal="right" vertical="center" wrapText="1"/>
    </xf>
    <xf numFmtId="43" fontId="58" fillId="6" borderId="6" xfId="0" applyNumberFormat="1" applyFont="1" applyFill="1" applyBorder="1" applyAlignment="1">
      <alignment horizontal="right" vertical="center" wrapText="1"/>
    </xf>
    <xf numFmtId="43" fontId="68" fillId="0" borderId="4" xfId="0" applyNumberFormat="1" applyFont="1" applyBorder="1" applyAlignment="1">
      <alignment vertical="center"/>
    </xf>
    <xf numFmtId="43" fontId="69" fillId="0" borderId="4" xfId="0" applyNumberFormat="1" applyFont="1" applyBorder="1" applyAlignment="1">
      <alignment vertical="center"/>
    </xf>
    <xf numFmtId="43" fontId="69" fillId="0" borderId="6" xfId="0" applyNumberFormat="1" applyFont="1" applyBorder="1" applyAlignment="1">
      <alignment vertical="center"/>
    </xf>
    <xf numFmtId="43" fontId="69" fillId="0" borderId="4" xfId="0" applyNumberFormat="1" applyFont="1" applyBorder="1" applyAlignment="1" applyProtection="1">
      <alignment vertical="center"/>
      <protection locked="0"/>
    </xf>
    <xf numFmtId="43" fontId="69" fillId="0" borderId="4" xfId="0" applyNumberFormat="1" applyFont="1" applyBorder="1" applyAlignment="1" applyProtection="1">
      <alignment vertical="center"/>
    </xf>
    <xf numFmtId="43" fontId="68" fillId="0" borderId="4" xfId="0" applyNumberFormat="1" applyFont="1" applyBorder="1" applyAlignment="1" applyProtection="1">
      <alignment vertical="center"/>
    </xf>
    <xf numFmtId="0" fontId="68" fillId="0" borderId="9" xfId="0" applyFont="1" applyFill="1" applyBorder="1" applyAlignment="1">
      <alignment horizontal="center" vertical="center" wrapText="1"/>
    </xf>
    <xf numFmtId="43" fontId="58" fillId="0" borderId="4" xfId="0" applyNumberFormat="1" applyFont="1" applyBorder="1" applyAlignment="1">
      <alignment horizontal="right" wrapText="1"/>
    </xf>
    <xf numFmtId="43" fontId="58" fillId="0" borderId="6" xfId="0" applyNumberFormat="1" applyFont="1" applyBorder="1" applyAlignment="1">
      <alignment horizontal="right" wrapText="1"/>
    </xf>
    <xf numFmtId="43" fontId="58" fillId="0" borderId="4" xfId="0" applyNumberFormat="1" applyFont="1" applyBorder="1" applyAlignment="1" applyProtection="1">
      <alignment horizontal="right" wrapText="1"/>
      <protection locked="0"/>
    </xf>
    <xf numFmtId="43" fontId="58" fillId="0" borderId="6" xfId="0" applyNumberFormat="1" applyFont="1" applyBorder="1" applyAlignment="1" applyProtection="1">
      <alignment horizontal="right" wrapText="1"/>
      <protection locked="0"/>
    </xf>
    <xf numFmtId="0" fontId="25" fillId="0" borderId="50" xfId="0" applyFont="1" applyBorder="1" applyAlignment="1">
      <alignment horizontal="justify" vertical="center" wrapText="1"/>
    </xf>
    <xf numFmtId="43" fontId="25" fillId="0" borderId="3" xfId="0" applyNumberFormat="1" applyFont="1" applyBorder="1" applyAlignment="1">
      <alignment horizontal="right" vertical="center" wrapText="1"/>
    </xf>
    <xf numFmtId="0" fontId="12" fillId="0" borderId="2" xfId="0" applyFont="1" applyBorder="1" applyAlignment="1">
      <alignment horizontal="justify" vertical="center" wrapText="1"/>
    </xf>
    <xf numFmtId="0" fontId="25" fillId="0" borderId="3" xfId="0" applyFont="1" applyBorder="1" applyAlignment="1">
      <alignment horizontal="justify" vertical="center" wrapText="1"/>
    </xf>
    <xf numFmtId="0" fontId="12" fillId="0" borderId="6" xfId="0" applyFont="1" applyBorder="1" applyAlignment="1">
      <alignment horizontal="center" vertical="center" wrapText="1"/>
    </xf>
    <xf numFmtId="0" fontId="25" fillId="0" borderId="0" xfId="0" applyFont="1" applyFill="1" applyAlignment="1" applyProtection="1">
      <alignment vertical="center"/>
    </xf>
    <xf numFmtId="0" fontId="53" fillId="0" borderId="0" xfId="0" applyFont="1" applyFill="1"/>
    <xf numFmtId="43" fontId="12" fillId="0" borderId="6" xfId="0" applyNumberFormat="1" applyFont="1" applyBorder="1" applyAlignment="1">
      <alignmen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43" fontId="12" fillId="0" borderId="6" xfId="0" applyNumberFormat="1" applyFont="1" applyBorder="1" applyAlignment="1" applyProtection="1">
      <alignment vertical="center"/>
      <protection locked="0"/>
    </xf>
    <xf numFmtId="0" fontId="25" fillId="0" borderId="5" xfId="0" applyFont="1" applyBorder="1" applyAlignment="1">
      <alignment horizontal="justify" vertical="center"/>
    </xf>
    <xf numFmtId="0" fontId="25" fillId="0" borderId="6" xfId="0" applyFont="1" applyBorder="1" applyAlignment="1">
      <alignment horizontal="justify" vertical="center"/>
    </xf>
    <xf numFmtId="43" fontId="25" fillId="0" borderId="6" xfId="0" applyNumberFormat="1" applyFont="1" applyBorder="1" applyAlignment="1" applyProtection="1">
      <alignment vertical="center"/>
    </xf>
    <xf numFmtId="43" fontId="12" fillId="0" borderId="6" xfId="0" applyNumberFormat="1" applyFont="1" applyBorder="1" applyAlignment="1" applyProtection="1">
      <alignment vertical="center"/>
    </xf>
    <xf numFmtId="43" fontId="25" fillId="0" borderId="6" xfId="0" applyNumberFormat="1" applyFont="1" applyBorder="1" applyAlignment="1" applyProtection="1">
      <alignment vertical="center"/>
      <protection locked="0"/>
    </xf>
    <xf numFmtId="0" fontId="12" fillId="0" borderId="7" xfId="0" applyFont="1" applyBorder="1" applyAlignment="1">
      <alignment horizontal="left" vertical="center"/>
    </xf>
    <xf numFmtId="0" fontId="12" fillId="0" borderId="9" xfId="0" applyFont="1" applyBorder="1" applyAlignment="1">
      <alignment horizontal="left" vertical="center"/>
    </xf>
    <xf numFmtId="43" fontId="12" fillId="0" borderId="9" xfId="0" applyNumberFormat="1" applyFont="1" applyBorder="1" applyAlignment="1" applyProtection="1">
      <alignment vertical="center"/>
      <protection locked="0"/>
    </xf>
    <xf numFmtId="43" fontId="12" fillId="0" borderId="9" xfId="0" applyNumberFormat="1" applyFont="1" applyBorder="1" applyAlignment="1">
      <alignment vertical="center"/>
    </xf>
    <xf numFmtId="0" fontId="12" fillId="0" borderId="0" xfId="0" applyFont="1" applyBorder="1" applyAlignment="1">
      <alignment horizontal="left" vertical="center"/>
    </xf>
    <xf numFmtId="43" fontId="12" fillId="0" borderId="0" xfId="0" applyNumberFormat="1" applyFont="1" applyBorder="1" applyAlignment="1" applyProtection="1">
      <alignment vertical="center"/>
      <protection locked="0"/>
    </xf>
    <xf numFmtId="43" fontId="12" fillId="0" borderId="0" xfId="0" applyNumberFormat="1" applyFont="1" applyBorder="1" applyAlignment="1">
      <alignment vertical="center"/>
    </xf>
    <xf numFmtId="0" fontId="69" fillId="0" borderId="7" xfId="0" applyFont="1" applyBorder="1" applyAlignment="1">
      <alignment horizontal="left" vertical="center"/>
    </xf>
    <xf numFmtId="0" fontId="69" fillId="0" borderId="0" xfId="0" applyFont="1" applyBorder="1" applyAlignment="1">
      <alignment horizontal="left" vertical="center"/>
    </xf>
    <xf numFmtId="41" fontId="59" fillId="0" borderId="6" xfId="0" applyNumberFormat="1" applyFont="1" applyBorder="1" applyAlignment="1" applyProtection="1">
      <alignment vertical="center" wrapText="1"/>
      <protection locked="0"/>
    </xf>
    <xf numFmtId="0" fontId="40" fillId="0" borderId="0" xfId="0" applyFont="1" applyFill="1" applyAlignment="1" applyProtection="1">
      <alignment wrapText="1"/>
    </xf>
    <xf numFmtId="43" fontId="58" fillId="0" borderId="6" xfId="0" applyNumberFormat="1" applyFont="1" applyFill="1" applyBorder="1" applyAlignment="1">
      <alignment horizontal="right" vertical="center" wrapText="1"/>
    </xf>
    <xf numFmtId="43" fontId="25" fillId="0" borderId="9" xfId="0" applyNumberFormat="1" applyFont="1" applyFill="1" applyBorder="1" applyAlignment="1">
      <alignment horizontal="right" vertical="center" wrapText="1"/>
    </xf>
    <xf numFmtId="43" fontId="12" fillId="0" borderId="9" xfId="0" applyNumberFormat="1" applyFont="1" applyBorder="1" applyAlignment="1" applyProtection="1">
      <alignment vertical="center"/>
    </xf>
    <xf numFmtId="41" fontId="59" fillId="0" borderId="6" xfId="0" applyNumberFormat="1" applyFont="1" applyBorder="1" applyAlignment="1">
      <alignment vertical="center" wrapText="1"/>
    </xf>
    <xf numFmtId="41" fontId="59" fillId="0" borderId="6" xfId="0" applyNumberFormat="1" applyFont="1" applyBorder="1" applyAlignment="1">
      <alignment horizontal="right" vertical="center"/>
    </xf>
    <xf numFmtId="41" fontId="59" fillId="6" borderId="6" xfId="0" applyNumberFormat="1" applyFont="1" applyFill="1" applyBorder="1" applyAlignment="1">
      <alignment horizontal="right" vertical="center" wrapText="1"/>
    </xf>
    <xf numFmtId="41" fontId="58" fillId="0" borderId="6" xfId="0" applyNumberFormat="1" applyFont="1" applyBorder="1" applyAlignment="1">
      <alignment horizontal="right" vertical="center" wrapText="1"/>
    </xf>
    <xf numFmtId="41" fontId="58" fillId="0" borderId="6" xfId="0" applyNumberFormat="1" applyFont="1" applyBorder="1" applyAlignment="1">
      <alignment horizontal="right" vertical="center"/>
    </xf>
    <xf numFmtId="41" fontId="58" fillId="0" borderId="6" xfId="0" applyNumberFormat="1" applyFont="1" applyBorder="1" applyAlignment="1">
      <alignment vertical="center" wrapText="1"/>
    </xf>
    <xf numFmtId="41" fontId="58" fillId="0" borderId="6" xfId="0" applyNumberFormat="1" applyFont="1" applyBorder="1" applyAlignment="1" applyProtection="1">
      <alignment vertical="center" wrapText="1"/>
      <protection locked="0"/>
    </xf>
    <xf numFmtId="41" fontId="59" fillId="2" borderId="6" xfId="0" applyNumberFormat="1" applyFont="1" applyFill="1" applyBorder="1" applyAlignment="1" applyProtection="1">
      <alignment vertical="center" wrapText="1"/>
    </xf>
    <xf numFmtId="41" fontId="59" fillId="0" borderId="6" xfId="0" applyNumberFormat="1" applyFont="1" applyFill="1" applyBorder="1" applyAlignment="1">
      <alignment horizontal="right" vertical="center" wrapText="1"/>
    </xf>
    <xf numFmtId="0" fontId="68" fillId="0" borderId="6" xfId="0" applyFont="1" applyFill="1" applyBorder="1" applyAlignment="1">
      <alignment horizontal="center" vertical="center"/>
    </xf>
    <xf numFmtId="0" fontId="68" fillId="0" borderId="6" xfId="0" applyFont="1" applyFill="1" applyBorder="1" applyAlignment="1">
      <alignment horizontal="center" vertical="center" wrapText="1"/>
    </xf>
    <xf numFmtId="0" fontId="68" fillId="0" borderId="4" xfId="0" applyFont="1" applyFill="1" applyBorder="1" applyAlignment="1">
      <alignment horizontal="center" vertical="center"/>
    </xf>
    <xf numFmtId="43" fontId="58" fillId="0" borderId="6" xfId="0" applyNumberFormat="1" applyFont="1" applyFill="1" applyBorder="1" applyAlignment="1" applyProtection="1">
      <alignment horizontal="right" vertical="center" wrapText="1"/>
      <protection locked="0"/>
    </xf>
    <xf numFmtId="0" fontId="70" fillId="0" borderId="0" xfId="0" applyFont="1" applyAlignment="1" applyProtection="1">
      <protection locked="0"/>
    </xf>
    <xf numFmtId="0" fontId="71" fillId="0" borderId="0" xfId="0" applyFont="1" applyAlignment="1" applyProtection="1">
      <protection locked="0"/>
    </xf>
    <xf numFmtId="0" fontId="35" fillId="0" borderId="0" xfId="0" applyFont="1" applyFill="1" applyBorder="1" applyAlignment="1" applyProtection="1">
      <alignment horizontal="right" vertical="top"/>
      <protection locked="0"/>
    </xf>
    <xf numFmtId="0" fontId="70" fillId="0" borderId="0" xfId="0" applyFont="1" applyProtection="1">
      <protection locked="0"/>
    </xf>
    <xf numFmtId="0" fontId="72" fillId="0" borderId="0" xfId="0" applyFont="1" applyFill="1" applyProtection="1">
      <protection locked="0"/>
    </xf>
    <xf numFmtId="0" fontId="71" fillId="0" borderId="0" xfId="0" applyFont="1" applyProtection="1">
      <protection locked="0"/>
    </xf>
    <xf numFmtId="0" fontId="65" fillId="0" borderId="3" xfId="0" applyFont="1" applyBorder="1" applyAlignment="1">
      <alignment horizontal="center" vertical="center"/>
    </xf>
    <xf numFmtId="0" fontId="12" fillId="0" borderId="3" xfId="0" applyFont="1" applyBorder="1" applyAlignment="1">
      <alignment horizontal="center" vertical="center" wrapText="1"/>
    </xf>
    <xf numFmtId="0" fontId="32" fillId="0" borderId="0" xfId="0" applyFont="1" applyProtection="1">
      <protection locked="0"/>
    </xf>
    <xf numFmtId="0" fontId="6" fillId="0" borderId="8" xfId="0" applyFont="1" applyFill="1" applyBorder="1" applyAlignment="1" applyProtection="1">
      <alignment horizontal="center" vertical="top"/>
      <protection locked="0"/>
    </xf>
    <xf numFmtId="0" fontId="5" fillId="0" borderId="0" xfId="0" applyFont="1" applyFill="1" applyBorder="1" applyAlignment="1" applyProtection="1">
      <alignment horizontal="left" wrapText="1"/>
      <protection locked="0"/>
    </xf>
    <xf numFmtId="0" fontId="58" fillId="0" borderId="5" xfId="0" applyFont="1" applyBorder="1" applyAlignment="1">
      <alignment horizontal="justify" vertical="center" wrapText="1"/>
    </xf>
    <xf numFmtId="0" fontId="58" fillId="0" borderId="6" xfId="0" applyFont="1" applyBorder="1" applyAlignment="1">
      <alignment horizontal="justify" vertical="center" wrapText="1"/>
    </xf>
    <xf numFmtId="0" fontId="58" fillId="4" borderId="9" xfId="0" applyFont="1" applyFill="1" applyBorder="1" applyAlignment="1">
      <alignment horizontal="center" vertical="center" wrapText="1"/>
    </xf>
    <xf numFmtId="0" fontId="59" fillId="0" borderId="5" xfId="0" applyFont="1" applyBorder="1" applyAlignment="1">
      <alignment horizontal="justify" vertical="center" wrapText="1"/>
    </xf>
    <xf numFmtId="0" fontId="59" fillId="0" borderId="6" xfId="0" applyFont="1" applyBorder="1" applyAlignment="1">
      <alignment horizontal="justify" vertical="center" wrapText="1"/>
    </xf>
    <xf numFmtId="0" fontId="59" fillId="0" borderId="0" xfId="0" applyFont="1" applyBorder="1" applyAlignment="1">
      <alignment horizontal="left" vertical="center"/>
    </xf>
    <xf numFmtId="0" fontId="59" fillId="0" borderId="51" xfId="0" applyFont="1" applyBorder="1" applyAlignment="1">
      <alignment horizontal="left" vertical="center"/>
    </xf>
    <xf numFmtId="0" fontId="59" fillId="0" borderId="5" xfId="0" applyFont="1" applyBorder="1" applyAlignment="1">
      <alignment horizontal="left" vertical="center"/>
    </xf>
    <xf numFmtId="0" fontId="59" fillId="0" borderId="0" xfId="0" applyFont="1" applyBorder="1" applyAlignment="1">
      <alignment vertical="center"/>
    </xf>
    <xf numFmtId="0" fontId="59" fillId="0" borderId="51" xfId="0" applyFont="1" applyBorder="1" applyAlignment="1">
      <alignment vertical="center"/>
    </xf>
    <xf numFmtId="0" fontId="59" fillId="0" borderId="51" xfId="0" applyFont="1" applyBorder="1" applyAlignment="1">
      <alignment horizontal="left" vertical="justify"/>
    </xf>
    <xf numFmtId="0" fontId="3" fillId="0" borderId="48" xfId="0" applyFont="1" applyFill="1" applyBorder="1" applyAlignment="1" applyProtection="1">
      <alignment horizontal="center" vertical="center" wrapText="1"/>
      <protection locked="0"/>
    </xf>
    <xf numFmtId="0" fontId="25" fillId="0" borderId="9" xfId="0" applyFont="1" applyFill="1" applyBorder="1" applyAlignment="1">
      <alignment horizontal="center" vertical="center" wrapText="1"/>
    </xf>
    <xf numFmtId="0" fontId="58" fillId="6" borderId="12" xfId="0" applyFont="1" applyFill="1" applyBorder="1" applyAlignment="1">
      <alignment horizontal="center" vertical="center" wrapText="1"/>
    </xf>
    <xf numFmtId="0" fontId="58" fillId="6" borderId="50" xfId="0" applyFont="1" applyFill="1" applyBorder="1" applyAlignment="1">
      <alignment horizontal="center" vertical="center" wrapText="1"/>
    </xf>
    <xf numFmtId="0" fontId="58" fillId="6" borderId="13" xfId="0" applyFont="1" applyFill="1" applyBorder="1" applyAlignment="1">
      <alignment horizontal="center" vertical="center" wrapText="1"/>
    </xf>
    <xf numFmtId="0" fontId="32" fillId="0" borderId="0" xfId="0" applyFont="1" applyAlignment="1" applyProtection="1">
      <alignment horizontal="center"/>
      <protection locked="0"/>
    </xf>
    <xf numFmtId="0" fontId="33" fillId="0" borderId="7" xfId="0" applyFont="1" applyBorder="1" applyAlignment="1" applyProtection="1">
      <alignment horizontal="center" vertical="center"/>
      <protection locked="0"/>
    </xf>
    <xf numFmtId="0" fontId="33" fillId="0" borderId="27" xfId="0" applyFont="1" applyBorder="1" applyAlignment="1" applyProtection="1">
      <alignment horizontal="center" vertical="center"/>
      <protection locked="0"/>
    </xf>
    <xf numFmtId="0" fontId="33" fillId="0" borderId="16" xfId="0" applyFont="1" applyBorder="1" applyAlignment="1" applyProtection="1">
      <alignment horizontal="center" vertical="center"/>
      <protection locked="0"/>
    </xf>
    <xf numFmtId="0" fontId="33" fillId="0" borderId="18" xfId="0" applyFont="1" applyBorder="1" applyAlignment="1" applyProtection="1">
      <alignment horizontal="center" vertical="center"/>
      <protection locked="0"/>
    </xf>
    <xf numFmtId="0" fontId="32" fillId="0" borderId="0" xfId="0" applyFont="1" applyFill="1" applyAlignment="1">
      <alignment horizontal="center"/>
    </xf>
    <xf numFmtId="0" fontId="33" fillId="0" borderId="2" xfId="0" applyFont="1" applyFill="1" applyBorder="1" applyAlignment="1">
      <alignment horizontal="center" vertical="center"/>
    </xf>
    <xf numFmtId="0" fontId="58" fillId="0" borderId="5" xfId="0" applyFont="1" applyBorder="1" applyAlignment="1">
      <alignment vertical="center"/>
    </xf>
    <xf numFmtId="0" fontId="59" fillId="0" borderId="5" xfId="0" applyFont="1" applyBorder="1" applyAlignment="1">
      <alignment vertical="center"/>
    </xf>
    <xf numFmtId="0" fontId="59" fillId="0" borderId="6" xfId="0" applyFont="1" applyBorder="1" applyAlignment="1">
      <alignment horizontal="left" vertical="center" indent="1"/>
    </xf>
    <xf numFmtId="0" fontId="58" fillId="0" borderId="6" xfId="0" applyFont="1" applyBorder="1" applyAlignment="1">
      <alignment vertical="center"/>
    </xf>
    <xf numFmtId="0" fontId="58" fillId="0" borderId="5" xfId="0" applyFont="1" applyBorder="1" applyAlignment="1">
      <alignment vertical="center" wrapText="1"/>
    </xf>
    <xf numFmtId="0" fontId="57" fillId="4" borderId="0" xfId="0" applyFont="1" applyFill="1" applyBorder="1" applyAlignment="1">
      <alignment horizontal="center" vertical="center" wrapText="1"/>
    </xf>
    <xf numFmtId="0" fontId="59" fillId="0" borderId="5" xfId="0" applyFont="1" applyBorder="1" applyAlignment="1">
      <alignment vertical="center" wrapText="1"/>
    </xf>
    <xf numFmtId="0" fontId="16" fillId="0" borderId="15" xfId="0" applyFont="1" applyFill="1" applyBorder="1" applyAlignment="1" applyProtection="1">
      <alignment vertical="center"/>
      <protection locked="0"/>
    </xf>
    <xf numFmtId="3" fontId="3" fillId="0" borderId="9" xfId="0" applyNumberFormat="1" applyFont="1" applyBorder="1" applyAlignment="1" applyProtection="1">
      <alignment horizontal="right" vertical="center" wrapText="1"/>
    </xf>
    <xf numFmtId="0" fontId="11" fillId="0" borderId="10" xfId="0" applyFont="1" applyBorder="1" applyAlignment="1" applyProtection="1">
      <alignment vertical="center" wrapText="1"/>
      <protection locked="0"/>
    </xf>
    <xf numFmtId="0" fontId="11" fillId="0" borderId="12" xfId="0" applyFont="1" applyBorder="1" applyAlignment="1" applyProtection="1">
      <alignment vertical="center" wrapText="1"/>
      <protection locked="0"/>
    </xf>
    <xf numFmtId="4" fontId="11" fillId="0" borderId="10" xfId="0" applyNumberFormat="1" applyFont="1" applyBorder="1" applyAlignment="1" applyProtection="1">
      <alignment vertical="center"/>
      <protection locked="0"/>
    </xf>
    <xf numFmtId="4" fontId="11" fillId="0" borderId="12" xfId="0" applyNumberFormat="1" applyFont="1" applyBorder="1" applyAlignment="1" applyProtection="1">
      <alignment vertical="center"/>
      <protection locked="0"/>
    </xf>
    <xf numFmtId="0" fontId="6" fillId="0" borderId="0" xfId="0" applyFont="1" applyAlignment="1">
      <alignment horizontal="center"/>
    </xf>
    <xf numFmtId="0" fontId="74" fillId="0" borderId="13" xfId="0" applyFont="1" applyBorder="1" applyAlignment="1">
      <alignment horizontal="justify" vertical="center" wrapText="1"/>
    </xf>
    <xf numFmtId="0" fontId="74" fillId="0" borderId="9" xfId="0" applyFont="1" applyBorder="1" applyAlignment="1">
      <alignment horizontal="justify" vertical="center" wrapText="1"/>
    </xf>
    <xf numFmtId="0" fontId="74" fillId="6" borderId="13" xfId="0" applyFont="1" applyFill="1" applyBorder="1" applyAlignment="1">
      <alignment horizontal="justify" vertical="center" wrapText="1"/>
    </xf>
    <xf numFmtId="0" fontId="74" fillId="6" borderId="9" xfId="0" applyFont="1" applyFill="1" applyBorder="1" applyAlignment="1">
      <alignment horizontal="justify" vertical="center" wrapText="1"/>
    </xf>
    <xf numFmtId="0" fontId="74" fillId="6" borderId="6" xfId="0" applyFont="1" applyFill="1" applyBorder="1" applyAlignment="1">
      <alignment horizontal="justify" vertical="center" wrapText="1"/>
    </xf>
    <xf numFmtId="0" fontId="74" fillId="0" borderId="6" xfId="0" applyFont="1" applyBorder="1" applyAlignment="1">
      <alignment horizontal="justify" vertical="center" wrapText="1"/>
    </xf>
    <xf numFmtId="0" fontId="3" fillId="0" borderId="0" xfId="0" applyFont="1" applyFill="1" applyBorder="1" applyAlignment="1" applyProtection="1">
      <alignment horizontal="center" vertical="center"/>
      <protection locked="0"/>
    </xf>
    <xf numFmtId="0" fontId="1" fillId="0" borderId="0" xfId="0" applyFont="1" applyBorder="1" applyAlignment="1" applyProtection="1">
      <alignment horizontal="justify" vertical="center" wrapText="1"/>
      <protection locked="0"/>
    </xf>
    <xf numFmtId="0" fontId="1" fillId="0" borderId="8" xfId="0" applyFont="1" applyBorder="1" applyAlignment="1" applyProtection="1">
      <alignment horizontal="justify" vertical="center" wrapText="1"/>
      <protection locked="0"/>
    </xf>
    <xf numFmtId="0" fontId="3" fillId="0" borderId="50" xfId="0" applyFont="1" applyFill="1" applyBorder="1" applyAlignment="1" applyProtection="1">
      <alignment horizontal="center" vertical="center" wrapText="1"/>
      <protection locked="0"/>
    </xf>
    <xf numFmtId="49" fontId="3" fillId="4" borderId="13" xfId="0" applyNumberFormat="1" applyFont="1" applyFill="1" applyBorder="1" applyAlignment="1" applyProtection="1">
      <alignment horizontal="center" vertical="center" wrapText="1"/>
      <protection locked="0"/>
    </xf>
    <xf numFmtId="4" fontId="3" fillId="0" borderId="4" xfId="0" applyNumberFormat="1" applyFont="1" applyFill="1" applyBorder="1" applyAlignment="1" applyProtection="1">
      <alignment horizontal="right" vertical="center" wrapText="1"/>
      <protection locked="0"/>
    </xf>
    <xf numFmtId="4" fontId="3" fillId="0" borderId="4" xfId="0" applyNumberFormat="1" applyFont="1" applyFill="1" applyBorder="1" applyAlignment="1" applyProtection="1">
      <alignment horizontal="right" vertical="center" wrapText="1"/>
    </xf>
    <xf numFmtId="3" fontId="1" fillId="0" borderId="4" xfId="0" applyNumberFormat="1" applyFont="1" applyBorder="1" applyAlignment="1" applyProtection="1">
      <alignment horizontal="right" vertical="center" wrapText="1"/>
      <protection locked="0"/>
    </xf>
    <xf numFmtId="3" fontId="1" fillId="0" borderId="4" xfId="0" applyNumberFormat="1" applyFont="1" applyBorder="1" applyAlignment="1" applyProtection="1">
      <alignment horizontal="right" vertical="center" wrapText="1"/>
    </xf>
    <xf numFmtId="3" fontId="1" fillId="0" borderId="13" xfId="0" applyNumberFormat="1" applyFont="1" applyBorder="1" applyAlignment="1" applyProtection="1">
      <alignment horizontal="right" vertical="center" wrapText="1"/>
      <protection locked="0"/>
    </xf>
    <xf numFmtId="3" fontId="1" fillId="0" borderId="13" xfId="0" applyNumberFormat="1" applyFont="1" applyBorder="1" applyAlignment="1" applyProtection="1">
      <alignment horizontal="right" vertical="center" wrapText="1"/>
    </xf>
    <xf numFmtId="3" fontId="3" fillId="0" borderId="13" xfId="0" applyNumberFormat="1" applyFont="1" applyBorder="1" applyAlignment="1" applyProtection="1">
      <alignment horizontal="right" vertical="center" wrapText="1"/>
    </xf>
    <xf numFmtId="0" fontId="69" fillId="0" borderId="5" xfId="0" applyFont="1" applyBorder="1" applyAlignment="1">
      <alignment horizontal="left" vertical="center"/>
    </xf>
    <xf numFmtId="0" fontId="68" fillId="0" borderId="9" xfId="0" applyFont="1" applyFill="1" applyBorder="1" applyAlignment="1">
      <alignment horizontal="center" vertical="center"/>
    </xf>
    <xf numFmtId="0" fontId="68" fillId="0" borderId="5" xfId="0" applyFont="1" applyFill="1" applyBorder="1" applyAlignment="1">
      <alignment horizontal="center" vertical="center"/>
    </xf>
    <xf numFmtId="0" fontId="25" fillId="0" borderId="9" xfId="0" applyFont="1" applyFill="1" applyBorder="1" applyAlignment="1">
      <alignment horizontal="center" vertical="center" wrapText="1"/>
    </xf>
    <xf numFmtId="0" fontId="75" fillId="0" borderId="9" xfId="0" applyFont="1" applyFill="1" applyBorder="1" applyAlignment="1">
      <alignment horizontal="center" vertical="center" wrapText="1"/>
    </xf>
    <xf numFmtId="0" fontId="21" fillId="0" borderId="40" xfId="0" applyFont="1" applyFill="1" applyBorder="1" applyAlignment="1" applyProtection="1">
      <alignment horizontal="center" vertical="center" wrapText="1"/>
      <protection locked="0"/>
    </xf>
    <xf numFmtId="0" fontId="6" fillId="0" borderId="5" xfId="0" applyFont="1" applyBorder="1" applyAlignment="1" applyProtection="1">
      <alignment horizontal="justify" vertical="top" wrapText="1"/>
      <protection locked="0"/>
    </xf>
    <xf numFmtId="0" fontId="6" fillId="0" borderId="0" xfId="0" applyFont="1" applyBorder="1" applyAlignment="1" applyProtection="1">
      <alignment horizontal="justify" vertical="top" wrapText="1"/>
      <protection locked="0"/>
    </xf>
    <xf numFmtId="0" fontId="27" fillId="0" borderId="40" xfId="0" applyFont="1" applyFill="1" applyBorder="1" applyAlignment="1" applyProtection="1">
      <alignment horizontal="center" vertical="center" wrapText="1"/>
      <protection locked="0"/>
    </xf>
    <xf numFmtId="0" fontId="27" fillId="0" borderId="39" xfId="0" applyFont="1" applyFill="1" applyBorder="1" applyAlignment="1" applyProtection="1">
      <alignment horizontal="center" vertical="center" wrapText="1"/>
      <protection locked="0"/>
    </xf>
    <xf numFmtId="43" fontId="5" fillId="0" borderId="17" xfId="12" applyFont="1" applyFill="1" applyBorder="1" applyAlignment="1" applyProtection="1">
      <alignment horizontal="right" vertical="center"/>
      <protection locked="0"/>
    </xf>
    <xf numFmtId="43" fontId="5" fillId="0" borderId="16" xfId="12" applyFont="1" applyFill="1" applyBorder="1" applyAlignment="1" applyProtection="1">
      <alignment horizontal="right" vertical="center"/>
      <protection locked="0"/>
    </xf>
    <xf numFmtId="43" fontId="16" fillId="0" borderId="15" xfId="12" applyFont="1" applyFill="1" applyBorder="1" applyAlignment="1" applyProtection="1">
      <alignment horizontal="justify" vertical="center"/>
      <protection locked="0"/>
    </xf>
    <xf numFmtId="43" fontId="16" fillId="0" borderId="16" xfId="12" applyFont="1" applyFill="1" applyBorder="1" applyAlignment="1" applyProtection="1">
      <alignment horizontal="justify" vertical="center"/>
      <protection locked="0"/>
    </xf>
    <xf numFmtId="43" fontId="16" fillId="0" borderId="21" xfId="12" applyFont="1" applyFill="1" applyBorder="1" applyAlignment="1" applyProtection="1">
      <alignment horizontal="justify" vertical="center"/>
      <protection locked="0"/>
    </xf>
    <xf numFmtId="4" fontId="19" fillId="0" borderId="46" xfId="0" applyNumberFormat="1" applyFont="1" applyFill="1" applyBorder="1" applyAlignment="1" applyProtection="1">
      <alignment horizontal="right" vertical="center"/>
    </xf>
    <xf numFmtId="0" fontId="38" fillId="7" borderId="13" xfId="0" applyFont="1" applyFill="1" applyBorder="1" applyAlignment="1">
      <alignment horizontal="center" vertical="center"/>
    </xf>
    <xf numFmtId="0" fontId="38" fillId="7" borderId="9" xfId="0" applyFont="1" applyFill="1" applyBorder="1" applyAlignment="1">
      <alignment horizontal="center" vertical="center" wrapText="1"/>
    </xf>
    <xf numFmtId="0" fontId="38" fillId="7" borderId="9" xfId="0" applyFont="1" applyFill="1" applyBorder="1" applyAlignment="1">
      <alignment horizontal="center" vertical="center"/>
    </xf>
    <xf numFmtId="0" fontId="56" fillId="0" borderId="57" xfId="0" applyFont="1" applyBorder="1" applyAlignment="1">
      <alignment horizontal="justify" vertical="center"/>
    </xf>
    <xf numFmtId="0" fontId="56" fillId="0" borderId="58" xfId="0" applyFont="1" applyBorder="1" applyAlignment="1">
      <alignment horizontal="center" vertical="center" wrapText="1"/>
    </xf>
    <xf numFmtId="0" fontId="56" fillId="0" borderId="58" xfId="0" applyFont="1" applyBorder="1" applyAlignment="1">
      <alignment horizontal="center" vertical="center"/>
    </xf>
    <xf numFmtId="0" fontId="57" fillId="0" borderId="57" xfId="0" applyFont="1" applyBorder="1" applyAlignment="1">
      <alignment horizontal="justify" vertical="center"/>
    </xf>
    <xf numFmtId="43" fontId="56" fillId="0" borderId="58" xfId="12" applyFont="1" applyBorder="1" applyAlignment="1">
      <alignment horizontal="center" vertical="center" wrapText="1"/>
    </xf>
    <xf numFmtId="0" fontId="56" fillId="2" borderId="58" xfId="0" applyFont="1" applyFill="1" applyBorder="1" applyAlignment="1" applyProtection="1">
      <alignment horizontal="center" vertical="center" wrapText="1"/>
    </xf>
    <xf numFmtId="0" fontId="56" fillId="2" borderId="58" xfId="0" applyFont="1" applyFill="1" applyBorder="1" applyAlignment="1" applyProtection="1">
      <alignment horizontal="center" vertical="center"/>
    </xf>
    <xf numFmtId="43" fontId="56" fillId="0" borderId="58" xfId="12" applyFont="1" applyBorder="1" applyAlignment="1">
      <alignment horizontal="center" vertical="center"/>
    </xf>
    <xf numFmtId="0" fontId="76" fillId="0" borderId="57" xfId="0" applyFont="1" applyBorder="1" applyAlignment="1">
      <alignment horizontal="justify" vertical="center"/>
    </xf>
    <xf numFmtId="43" fontId="65" fillId="0" borderId="58" xfId="12" applyFont="1" applyBorder="1" applyAlignment="1" applyProtection="1">
      <alignment horizontal="center" vertical="center" wrapText="1"/>
      <protection locked="0"/>
    </xf>
    <xf numFmtId="0" fontId="65" fillId="2" borderId="58" xfId="0" applyFont="1" applyFill="1" applyBorder="1" applyAlignment="1" applyProtection="1">
      <alignment horizontal="center" vertical="center" wrapText="1"/>
    </xf>
    <xf numFmtId="0" fontId="65" fillId="2" borderId="58" xfId="0" applyFont="1" applyFill="1" applyBorder="1" applyAlignment="1" applyProtection="1">
      <alignment horizontal="center" vertical="center"/>
    </xf>
    <xf numFmtId="0" fontId="56" fillId="0" borderId="58" xfId="0" applyFont="1" applyBorder="1" applyAlignment="1">
      <alignment horizontal="justify" vertical="center" wrapText="1"/>
    </xf>
    <xf numFmtId="0" fontId="56" fillId="0" borderId="58" xfId="0" applyFont="1" applyBorder="1" applyAlignment="1">
      <alignment horizontal="justify" vertical="center"/>
    </xf>
    <xf numFmtId="0" fontId="56" fillId="2" borderId="58" xfId="0" applyFont="1" applyFill="1" applyBorder="1" applyAlignment="1">
      <alignment horizontal="center" vertical="center" wrapText="1"/>
    </xf>
    <xf numFmtId="0" fontId="56" fillId="2" borderId="58" xfId="0" applyFont="1" applyFill="1" applyBorder="1" applyAlignment="1">
      <alignment horizontal="center" vertical="center"/>
    </xf>
    <xf numFmtId="0" fontId="65" fillId="2" borderId="58" xfId="0" applyFont="1" applyFill="1" applyBorder="1" applyAlignment="1">
      <alignment horizontal="center" vertical="center" wrapText="1"/>
    </xf>
    <xf numFmtId="0" fontId="65" fillId="2" borderId="58" xfId="0" applyFont="1" applyFill="1" applyBorder="1" applyAlignment="1">
      <alignment horizontal="center" vertical="center"/>
    </xf>
    <xf numFmtId="43" fontId="65" fillId="0" borderId="58" xfId="12" applyFont="1" applyBorder="1" applyAlignment="1" applyProtection="1">
      <alignment horizontal="center" vertical="center"/>
      <protection locked="0"/>
    </xf>
    <xf numFmtId="0" fontId="65" fillId="0" borderId="58" xfId="0" applyFont="1" applyBorder="1" applyAlignment="1">
      <alignment horizontal="center" vertical="center" wrapText="1"/>
    </xf>
    <xf numFmtId="0" fontId="65" fillId="0" borderId="58" xfId="0" applyFont="1" applyBorder="1" applyAlignment="1">
      <alignment horizontal="center" vertical="center"/>
    </xf>
    <xf numFmtId="0" fontId="57" fillId="0" borderId="13" xfId="0" applyFont="1" applyBorder="1" applyAlignment="1">
      <alignment horizontal="left" vertical="center"/>
    </xf>
    <xf numFmtId="0" fontId="56" fillId="0" borderId="9" xfId="0" applyFont="1" applyBorder="1" applyAlignment="1">
      <alignment horizontal="center" vertical="center" wrapText="1"/>
    </xf>
    <xf numFmtId="0" fontId="56" fillId="0" borderId="9" xfId="0" applyFont="1" applyBorder="1" applyAlignment="1">
      <alignment horizontal="center" vertical="center"/>
    </xf>
    <xf numFmtId="43" fontId="56" fillId="0" borderId="9" xfId="12" applyFont="1" applyBorder="1" applyAlignment="1">
      <alignment horizontal="center" vertical="center" wrapText="1"/>
    </xf>
    <xf numFmtId="43" fontId="56" fillId="0" borderId="9" xfId="12" applyFont="1" applyBorder="1" applyAlignment="1">
      <alignment horizontal="center" vertical="center"/>
    </xf>
    <xf numFmtId="0" fontId="77" fillId="0" borderId="0" xfId="0" applyFont="1" applyAlignment="1">
      <alignment horizontal="left" vertical="center"/>
    </xf>
    <xf numFmtId="0" fontId="57" fillId="0" borderId="13" xfId="0" applyFont="1" applyBorder="1" applyAlignment="1">
      <alignment horizontal="left" vertical="center" wrapText="1"/>
    </xf>
    <xf numFmtId="0" fontId="57" fillId="0" borderId="57" xfId="0" applyFont="1" applyBorder="1" applyAlignment="1">
      <alignment horizontal="left" vertical="center" wrapText="1"/>
    </xf>
    <xf numFmtId="0" fontId="3" fillId="0" borderId="61" xfId="0" applyFont="1" applyFill="1" applyBorder="1" applyAlignment="1" applyProtection="1">
      <alignment horizontal="center" vertical="center" wrapText="1"/>
      <protection locked="0"/>
    </xf>
    <xf numFmtId="0" fontId="3" fillId="4" borderId="61" xfId="0" applyFont="1" applyFill="1" applyBorder="1" applyAlignment="1" applyProtection="1">
      <alignment horizontal="center" vertical="center" wrapText="1"/>
      <protection locked="0"/>
    </xf>
    <xf numFmtId="0" fontId="3" fillId="0" borderId="13" xfId="0" applyFont="1" applyFill="1" applyBorder="1" applyAlignment="1" applyProtection="1">
      <alignment horizontal="center" vertical="center" wrapText="1"/>
      <protection locked="0"/>
    </xf>
    <xf numFmtId="0" fontId="1" fillId="0" borderId="5" xfId="0" applyFont="1" applyBorder="1" applyAlignment="1" applyProtection="1">
      <alignment vertical="center" wrapText="1"/>
      <protection locked="0"/>
    </xf>
    <xf numFmtId="0" fontId="1" fillId="0" borderId="6" xfId="0" applyFont="1" applyBorder="1" applyAlignment="1" applyProtection="1">
      <alignment vertical="center" wrapText="1"/>
      <protection locked="0"/>
    </xf>
    <xf numFmtId="0" fontId="1" fillId="0" borderId="6" xfId="0" applyFont="1" applyBorder="1" applyAlignment="1" applyProtection="1">
      <alignment horizontal="left" vertical="center" wrapText="1"/>
      <protection locked="0"/>
    </xf>
    <xf numFmtId="0" fontId="74" fillId="0" borderId="13" xfId="0" applyFont="1" applyBorder="1" applyAlignment="1">
      <alignment horizontal="justify" vertical="center" wrapText="1"/>
    </xf>
    <xf numFmtId="0" fontId="22" fillId="0" borderId="0" xfId="0" applyFont="1" applyAlignment="1" applyProtection="1">
      <alignment vertical="center"/>
      <protection locked="0"/>
    </xf>
    <xf numFmtId="0" fontId="22" fillId="0" borderId="0" xfId="0" applyFont="1" applyAlignment="1" applyProtection="1">
      <alignment vertical="center"/>
    </xf>
    <xf numFmtId="0" fontId="79" fillId="0" borderId="0" xfId="0" applyFont="1" applyBorder="1" applyAlignment="1" applyProtection="1">
      <alignment horizontal="center" vertical="center"/>
      <protection locked="0"/>
    </xf>
    <xf numFmtId="0" fontId="80" fillId="0" borderId="0" xfId="0" applyFont="1" applyBorder="1" applyAlignment="1" applyProtection="1">
      <alignment horizontal="left" vertical="center"/>
      <protection locked="0"/>
    </xf>
    <xf numFmtId="4" fontId="80" fillId="0" borderId="0" xfId="0" applyNumberFormat="1" applyFont="1" applyBorder="1" applyAlignment="1" applyProtection="1">
      <alignment horizontal="right" vertical="center" wrapText="1"/>
      <protection locked="0"/>
    </xf>
    <xf numFmtId="4" fontId="80" fillId="0" borderId="0" xfId="0" applyNumberFormat="1" applyFont="1" applyBorder="1" applyAlignment="1" applyProtection="1">
      <alignment vertical="center"/>
      <protection locked="0"/>
    </xf>
    <xf numFmtId="0" fontId="83" fillId="0" borderId="0" xfId="0" applyFont="1" applyAlignment="1" applyProtection="1">
      <alignment vertical="center"/>
      <protection locked="0"/>
    </xf>
    <xf numFmtId="0" fontId="80" fillId="0" borderId="0" xfId="0" applyFont="1" applyAlignment="1" applyProtection="1">
      <alignment vertical="center"/>
      <protection locked="0"/>
    </xf>
    <xf numFmtId="0" fontId="0" fillId="9" borderId="16" xfId="0" applyFill="1" applyBorder="1" applyAlignment="1">
      <alignment horizontal="center"/>
    </xf>
    <xf numFmtId="1" fontId="0" fillId="9" borderId="16" xfId="0" applyNumberFormat="1" applyFill="1" applyBorder="1" applyAlignment="1">
      <alignment horizontal="center"/>
    </xf>
    <xf numFmtId="0" fontId="85" fillId="10" borderId="24" xfId="0" applyFont="1" applyFill="1" applyBorder="1" applyAlignment="1">
      <alignment horizontal="center" vertical="center" textRotation="90" wrapText="1"/>
    </xf>
    <xf numFmtId="0" fontId="85" fillId="10" borderId="23" xfId="0" applyFont="1" applyFill="1" applyBorder="1" applyAlignment="1">
      <alignment horizontal="center" vertical="center" textRotation="90" wrapText="1"/>
    </xf>
    <xf numFmtId="0" fontId="85" fillId="10" borderId="62" xfId="0" applyFont="1" applyFill="1" applyBorder="1" applyAlignment="1">
      <alignment horizontal="center" vertical="center" textRotation="90" wrapText="1"/>
    </xf>
    <xf numFmtId="0" fontId="85" fillId="10" borderId="63" xfId="0" applyFont="1" applyFill="1" applyBorder="1" applyAlignment="1">
      <alignment horizontal="center" vertical="center" textRotation="90" wrapText="1"/>
    </xf>
    <xf numFmtId="0" fontId="57" fillId="11" borderId="64" xfId="0" applyFont="1" applyFill="1" applyBorder="1" applyAlignment="1">
      <alignment horizontal="center" vertical="center" textRotation="90" wrapText="1"/>
    </xf>
    <xf numFmtId="0" fontId="57" fillId="11" borderId="23" xfId="0" applyFont="1" applyFill="1" applyBorder="1" applyAlignment="1">
      <alignment horizontal="center" vertical="center" textRotation="90" wrapText="1"/>
    </xf>
    <xf numFmtId="0" fontId="57" fillId="11" borderId="63" xfId="0" applyFont="1" applyFill="1" applyBorder="1" applyAlignment="1">
      <alignment horizontal="center" vertical="center" textRotation="90" wrapText="1"/>
    </xf>
    <xf numFmtId="0" fontId="57" fillId="12" borderId="24" xfId="0" applyFont="1" applyFill="1" applyBorder="1" applyAlignment="1">
      <alignment horizontal="center" vertical="center" textRotation="90" wrapText="1"/>
    </xf>
    <xf numFmtId="0" fontId="57" fillId="12" borderId="63" xfId="0" applyFont="1" applyFill="1" applyBorder="1" applyAlignment="1">
      <alignment horizontal="center" vertical="center" textRotation="90" wrapText="1"/>
    </xf>
    <xf numFmtId="0" fontId="57" fillId="8" borderId="24" xfId="0" applyFont="1" applyFill="1" applyBorder="1" applyAlignment="1">
      <alignment horizontal="center" vertical="center" textRotation="90"/>
    </xf>
    <xf numFmtId="0" fontId="57" fillId="8" borderId="23" xfId="0" applyFont="1" applyFill="1" applyBorder="1" applyAlignment="1">
      <alignment horizontal="center" vertical="center" textRotation="90"/>
    </xf>
    <xf numFmtId="0" fontId="57" fillId="13" borderId="23" xfId="0" applyFont="1" applyFill="1" applyBorder="1" applyAlignment="1">
      <alignment horizontal="center" vertical="center" textRotation="90"/>
    </xf>
    <xf numFmtId="0" fontId="57" fillId="13" borderId="63" xfId="0" applyFont="1" applyFill="1" applyBorder="1" applyAlignment="1">
      <alignment horizontal="center" vertical="center" textRotation="90"/>
    </xf>
    <xf numFmtId="0" fontId="57" fillId="13" borderId="63" xfId="0" applyFont="1" applyFill="1" applyBorder="1" applyAlignment="1">
      <alignment horizontal="center" vertical="center" textRotation="90" wrapText="1"/>
    </xf>
    <xf numFmtId="0" fontId="86" fillId="14" borderId="28" xfId="0" applyFont="1" applyFill="1" applyBorder="1" applyAlignment="1">
      <alignment horizontal="center" vertical="center" wrapText="1"/>
    </xf>
    <xf numFmtId="0" fontId="32" fillId="0" borderId="19" xfId="0" applyFont="1" applyBorder="1" applyAlignment="1">
      <alignment horizontal="center"/>
    </xf>
    <xf numFmtId="0" fontId="32" fillId="0" borderId="19" xfId="0" applyFont="1" applyBorder="1" applyAlignment="1"/>
    <xf numFmtId="0" fontId="33" fillId="2" borderId="31" xfId="0" applyFont="1" applyFill="1" applyBorder="1" applyAlignment="1">
      <alignment vertical="center"/>
    </xf>
    <xf numFmtId="0" fontId="33" fillId="2" borderId="32" xfId="0" applyFont="1" applyFill="1" applyBorder="1" applyAlignment="1">
      <alignment vertical="center"/>
    </xf>
    <xf numFmtId="0" fontId="33" fillId="2" borderId="33" xfId="0" applyFont="1" applyFill="1" applyBorder="1" applyAlignment="1">
      <alignment vertical="center"/>
    </xf>
    <xf numFmtId="0" fontId="32" fillId="0" borderId="0" xfId="0" applyFont="1" applyBorder="1" applyAlignment="1">
      <alignment horizontal="center"/>
    </xf>
    <xf numFmtId="0" fontId="10" fillId="0" borderId="0" xfId="0" applyFont="1" applyFill="1" applyAlignment="1">
      <alignment horizontal="center" vertical="center" wrapText="1"/>
    </xf>
    <xf numFmtId="0" fontId="87" fillId="0" borderId="0" xfId="0" applyFont="1" applyFill="1" applyAlignment="1" applyProtection="1">
      <alignment wrapText="1"/>
    </xf>
    <xf numFmtId="0" fontId="33" fillId="2" borderId="32" xfId="0" applyFont="1" applyFill="1" applyBorder="1" applyAlignment="1">
      <alignment horizontal="right" vertical="center"/>
    </xf>
    <xf numFmtId="0" fontId="1" fillId="0" borderId="0" xfId="0" applyFont="1" applyFill="1" applyProtection="1"/>
    <xf numFmtId="0" fontId="88" fillId="0" borderId="0" xfId="13" applyFont="1" applyFill="1" applyBorder="1" applyAlignment="1">
      <alignment horizontal="left"/>
    </xf>
    <xf numFmtId="49" fontId="89" fillId="0" borderId="0" xfId="13" applyNumberFormat="1" applyFont="1" applyFill="1" applyBorder="1" applyAlignment="1">
      <alignment horizontal="left"/>
    </xf>
    <xf numFmtId="49" fontId="4" fillId="0" borderId="0" xfId="13" applyNumberFormat="1" applyFont="1" applyFill="1" applyBorder="1" applyAlignment="1">
      <alignment horizontal="center" vertical="top"/>
    </xf>
    <xf numFmtId="1" fontId="4" fillId="0" borderId="0" xfId="13" applyNumberFormat="1" applyFont="1" applyFill="1" applyBorder="1" applyAlignment="1">
      <alignment vertical="top"/>
    </xf>
    <xf numFmtId="1" fontId="90" fillId="0" borderId="0" xfId="13" applyNumberFormat="1" applyFont="1" applyFill="1" applyBorder="1" applyAlignment="1">
      <alignment vertical="top"/>
    </xf>
    <xf numFmtId="49" fontId="90" fillId="0" borderId="0" xfId="13" applyNumberFormat="1" applyFont="1" applyFill="1" applyBorder="1" applyAlignment="1">
      <alignment vertical="top"/>
    </xf>
    <xf numFmtId="49" fontId="4" fillId="0" borderId="0" xfId="13" applyNumberFormat="1" applyFont="1" applyFill="1" applyBorder="1" applyAlignment="1">
      <alignment vertical="top" wrapText="1"/>
    </xf>
    <xf numFmtId="1" fontId="91" fillId="2" borderId="19" xfId="13" applyNumberFormat="1" applyFont="1" applyFill="1" applyBorder="1" applyAlignment="1">
      <alignment horizontal="centerContinuous" wrapText="1"/>
    </xf>
    <xf numFmtId="1" fontId="89" fillId="2" borderId="19" xfId="13" applyNumberFormat="1" applyFont="1" applyFill="1" applyBorder="1" applyAlignment="1">
      <alignment horizontal="centerContinuous" wrapText="1"/>
    </xf>
    <xf numFmtId="1" fontId="89" fillId="2" borderId="19" xfId="13" applyNumberFormat="1" applyFont="1" applyFill="1" applyBorder="1" applyAlignment="1">
      <alignment horizontal="centerContinuous"/>
    </xf>
    <xf numFmtId="49" fontId="89" fillId="2" borderId="19" xfId="13" applyNumberFormat="1" applyFont="1" applyFill="1" applyBorder="1" applyAlignment="1">
      <alignment horizontal="centerContinuous"/>
    </xf>
    <xf numFmtId="0" fontId="89" fillId="2" borderId="19" xfId="13" applyFont="1" applyFill="1" applyBorder="1" applyAlignment="1">
      <alignment horizontal="center" wrapText="1"/>
    </xf>
    <xf numFmtId="1" fontId="90" fillId="2" borderId="19" xfId="13" applyNumberFormat="1" applyFont="1" applyFill="1" applyBorder="1" applyAlignment="1" applyProtection="1">
      <alignment horizontal="center"/>
      <protection locked="0"/>
    </xf>
    <xf numFmtId="1" fontId="90" fillId="2" borderId="19" xfId="13" applyNumberFormat="1" applyFont="1" applyFill="1" applyBorder="1" applyAlignment="1" applyProtection="1">
      <alignment horizontal="center" wrapText="1"/>
      <protection locked="0"/>
    </xf>
    <xf numFmtId="0" fontId="90" fillId="2" borderId="19" xfId="13" applyFont="1" applyFill="1" applyBorder="1" applyAlignment="1">
      <alignment horizontal="center" wrapText="1"/>
    </xf>
    <xf numFmtId="0" fontId="90" fillId="0" borderId="65" xfId="13" applyFont="1" applyFill="1" applyBorder="1" applyAlignment="1">
      <alignment horizontal="center" vertical="top" wrapText="1"/>
    </xf>
    <xf numFmtId="49" fontId="90" fillId="0" borderId="59" xfId="13" applyNumberFormat="1" applyFont="1" applyFill="1" applyBorder="1" applyAlignment="1">
      <alignment horizontal="center" vertical="top" wrapText="1"/>
    </xf>
    <xf numFmtId="49" fontId="90" fillId="0" borderId="32" xfId="13" applyNumberFormat="1" applyFont="1" applyFill="1" applyBorder="1" applyAlignment="1">
      <alignment horizontal="center" vertical="top" wrapText="1"/>
    </xf>
    <xf numFmtId="1" fontId="90" fillId="0" borderId="32" xfId="13" applyNumberFormat="1" applyFont="1" applyFill="1" applyBorder="1" applyAlignment="1" applyProtection="1">
      <alignment horizontal="center" vertical="top"/>
      <protection locked="0"/>
    </xf>
    <xf numFmtId="1" fontId="90" fillId="0" borderId="32" xfId="13" applyNumberFormat="1" applyFont="1" applyFill="1" applyBorder="1" applyAlignment="1" applyProtection="1">
      <alignment horizontal="center" vertical="top" wrapText="1"/>
      <protection locked="0"/>
    </xf>
    <xf numFmtId="0" fontId="90" fillId="0" borderId="36" xfId="13" applyFont="1" applyFill="1" applyBorder="1" applyAlignment="1">
      <alignment horizontal="center" vertical="top" wrapText="1"/>
    </xf>
    <xf numFmtId="0" fontId="90" fillId="0" borderId="19" xfId="13" applyFont="1" applyFill="1" applyBorder="1" applyAlignment="1">
      <alignment horizontal="center" vertical="top" wrapText="1"/>
    </xf>
    <xf numFmtId="0" fontId="91" fillId="0" borderId="19" xfId="1" applyFont="1" applyFill="1" applyBorder="1" applyAlignment="1">
      <alignment vertical="top"/>
    </xf>
    <xf numFmtId="2" fontId="92" fillId="0" borderId="19" xfId="6" quotePrefix="1" applyNumberFormat="1" applyFont="1" applyFill="1" applyBorder="1" applyAlignment="1">
      <alignment horizontal="left" vertical="top" wrapText="1"/>
    </xf>
    <xf numFmtId="0" fontId="93" fillId="0" borderId="0" xfId="1" applyFont="1" applyFill="1" applyBorder="1" applyAlignment="1">
      <alignment vertical="top"/>
    </xf>
    <xf numFmtId="0" fontId="91" fillId="0" borderId="19" xfId="0" applyFont="1" applyFill="1" applyBorder="1" applyAlignment="1">
      <alignment vertical="top"/>
    </xf>
    <xf numFmtId="2" fontId="90" fillId="0" borderId="19" xfId="1" applyNumberFormat="1" applyFont="1" applyFill="1" applyBorder="1" applyAlignment="1">
      <alignment horizontal="left" vertical="top"/>
    </xf>
    <xf numFmtId="2" fontId="90" fillId="0" borderId="19" xfId="6" applyNumberFormat="1" applyFont="1" applyFill="1" applyBorder="1" applyAlignment="1">
      <alignment horizontal="left" vertical="top"/>
    </xf>
    <xf numFmtId="49" fontId="90" fillId="0" borderId="0" xfId="1" applyNumberFormat="1" applyFont="1" applyFill="1" applyBorder="1" applyAlignment="1">
      <alignment horizontal="center" vertical="top"/>
    </xf>
    <xf numFmtId="0" fontId="90" fillId="0" borderId="0" xfId="1" applyFont="1" applyFill="1" applyBorder="1" applyAlignment="1">
      <alignment vertical="top"/>
    </xf>
    <xf numFmtId="0" fontId="90" fillId="0" borderId="0" xfId="1" applyFont="1" applyFill="1" applyBorder="1" applyAlignment="1">
      <alignment horizontal="center" vertical="top"/>
    </xf>
    <xf numFmtId="49" fontId="96" fillId="0" borderId="0" xfId="1" applyNumberFormat="1" applyFont="1" applyFill="1" applyBorder="1" applyAlignment="1">
      <alignment horizontal="left" vertical="top"/>
    </xf>
    <xf numFmtId="0" fontId="93" fillId="0" borderId="0" xfId="1" applyFont="1" applyFill="1" applyBorder="1" applyAlignment="1">
      <alignment horizontal="center" vertical="top"/>
    </xf>
    <xf numFmtId="49" fontId="93" fillId="0" borderId="0" xfId="1" applyNumberFormat="1" applyFont="1" applyFill="1" applyBorder="1" applyAlignment="1">
      <alignment horizontal="center" vertical="top"/>
    </xf>
    <xf numFmtId="0" fontId="97" fillId="0" borderId="0" xfId="0" applyFont="1"/>
    <xf numFmtId="165" fontId="59" fillId="0" borderId="6" xfId="0" applyNumberFormat="1" applyFont="1" applyBorder="1" applyAlignment="1">
      <alignment horizontal="right" vertical="center" wrapText="1"/>
    </xf>
    <xf numFmtId="43" fontId="59" fillId="0" borderId="6" xfId="0" applyNumberFormat="1" applyFont="1" applyBorder="1" applyAlignment="1">
      <alignment horizontal="center" vertical="center" wrapText="1"/>
    </xf>
    <xf numFmtId="0" fontId="1" fillId="0" borderId="7" xfId="0" applyFont="1" applyBorder="1" applyAlignment="1">
      <alignment vertical="center"/>
    </xf>
    <xf numFmtId="0" fontId="1" fillId="0" borderId="9" xfId="0" applyFont="1" applyBorder="1" applyAlignment="1">
      <alignment vertical="center"/>
    </xf>
    <xf numFmtId="166" fontId="33" fillId="0" borderId="17" xfId="0" applyNumberFormat="1" applyFont="1" applyBorder="1" applyAlignment="1" applyProtection="1">
      <alignment horizontal="right" vertical="center"/>
      <protection locked="0"/>
    </xf>
    <xf numFmtId="166" fontId="33" fillId="0" borderId="6" xfId="0" applyNumberFormat="1" applyFont="1" applyBorder="1" applyAlignment="1" applyProtection="1">
      <alignment horizontal="right" vertical="center"/>
      <protection locked="0"/>
    </xf>
    <xf numFmtId="0" fontId="33" fillId="0" borderId="14" xfId="0" applyFont="1" applyBorder="1" applyAlignment="1">
      <alignment horizontal="center" vertical="center"/>
    </xf>
    <xf numFmtId="168" fontId="33" fillId="2" borderId="32" xfId="0" applyNumberFormat="1" applyFont="1" applyFill="1" applyBorder="1" applyAlignment="1">
      <alignment vertical="center"/>
    </xf>
    <xf numFmtId="0" fontId="5" fillId="0" borderId="0" xfId="0" applyFont="1" applyAlignment="1">
      <alignment horizontal="right"/>
    </xf>
    <xf numFmtId="168" fontId="3" fillId="0" borderId="17" xfId="0" applyNumberFormat="1" applyFont="1" applyBorder="1" applyAlignment="1">
      <alignment vertical="center" wrapText="1"/>
    </xf>
    <xf numFmtId="9" fontId="67" fillId="0" borderId="46" xfId="6" applyFont="1" applyBorder="1" applyAlignment="1">
      <alignment horizontal="center" vertical="center" wrapText="1"/>
    </xf>
    <xf numFmtId="168" fontId="1" fillId="0" borderId="0" xfId="0" applyNumberFormat="1" applyFont="1"/>
    <xf numFmtId="168" fontId="1" fillId="0" borderId="17" xfId="8" applyNumberFormat="1" applyFont="1" applyBorder="1" applyAlignment="1">
      <alignment vertical="center" wrapText="1"/>
    </xf>
    <xf numFmtId="3" fontId="1" fillId="0" borderId="17" xfId="8" applyNumberFormat="1" applyFont="1" applyBorder="1" applyAlignment="1">
      <alignment horizontal="right" vertical="center" wrapText="1"/>
    </xf>
    <xf numFmtId="168" fontId="1" fillId="0" borderId="17" xfId="0" applyNumberFormat="1" applyFont="1" applyBorder="1" applyAlignment="1">
      <alignment vertical="center" wrapText="1"/>
    </xf>
    <xf numFmtId="168" fontId="34" fillId="0" borderId="17" xfId="8" applyNumberFormat="1" applyFont="1" applyBorder="1" applyAlignment="1">
      <alignment vertical="center" wrapText="1"/>
    </xf>
    <xf numFmtId="168" fontId="1" fillId="0" borderId="17" xfId="0" applyNumberFormat="1" applyFont="1" applyBorder="1" applyAlignment="1">
      <alignment horizontal="right" vertical="center" wrapText="1"/>
    </xf>
    <xf numFmtId="3" fontId="1" fillId="0" borderId="17" xfId="0" applyNumberFormat="1" applyFont="1" applyBorder="1" applyAlignment="1">
      <alignment horizontal="right" vertical="center" wrapText="1"/>
    </xf>
    <xf numFmtId="168" fontId="34" fillId="0" borderId="17" xfId="0" applyNumberFormat="1" applyFont="1" applyBorder="1" applyAlignment="1">
      <alignment vertical="center" wrapText="1"/>
    </xf>
    <xf numFmtId="168" fontId="34" fillId="0" borderId="17" xfId="0" applyNumberFormat="1" applyFont="1" applyBorder="1" applyAlignment="1">
      <alignment horizontal="justify" vertical="center" wrapText="1"/>
    </xf>
    <xf numFmtId="4" fontId="98" fillId="0" borderId="0" xfId="0" applyNumberFormat="1" applyFont="1" applyAlignment="1">
      <alignment vertical="center"/>
    </xf>
    <xf numFmtId="3" fontId="34" fillId="0" borderId="17" xfId="0" applyNumberFormat="1" applyFont="1" applyBorder="1" applyAlignment="1">
      <alignment vertical="center"/>
    </xf>
    <xf numFmtId="166" fontId="1" fillId="0" borderId="0" xfId="0" applyNumberFormat="1" applyFont="1"/>
    <xf numFmtId="0" fontId="1" fillId="0" borderId="17" xfId="0" applyFont="1" applyBorder="1"/>
    <xf numFmtId="3" fontId="1" fillId="0" borderId="0" xfId="0" applyNumberFormat="1" applyFont="1"/>
    <xf numFmtId="3" fontId="33" fillId="0" borderId="17" xfId="0" applyNumberFormat="1" applyFont="1" applyBorder="1" applyAlignment="1">
      <alignment vertical="center"/>
    </xf>
    <xf numFmtId="168" fontId="98" fillId="0" borderId="0" xfId="0" applyNumberFormat="1" applyFont="1" applyAlignment="1">
      <alignment vertical="center"/>
    </xf>
    <xf numFmtId="0" fontId="1" fillId="0" borderId="47" xfId="0" applyFont="1" applyBorder="1" applyAlignment="1">
      <alignment horizontal="center" vertical="top" wrapText="1"/>
    </xf>
    <xf numFmtId="168" fontId="98" fillId="0" borderId="17" xfId="0" applyNumberFormat="1" applyFont="1" applyBorder="1" applyAlignment="1">
      <alignment vertical="center"/>
    </xf>
    <xf numFmtId="168" fontId="1" fillId="0" borderId="60" xfId="0" applyNumberFormat="1" applyFont="1" applyBorder="1" applyAlignment="1">
      <alignment vertical="center" wrapText="1"/>
    </xf>
    <xf numFmtId="0" fontId="1" fillId="0" borderId="66" xfId="0" applyFont="1" applyBorder="1" applyAlignment="1">
      <alignment horizontal="center" vertical="top" wrapText="1"/>
    </xf>
    <xf numFmtId="0" fontId="1" fillId="0" borderId="65" xfId="0" applyFont="1" applyBorder="1" applyAlignment="1">
      <alignment horizontal="justify" vertical="top" wrapText="1"/>
    </xf>
    <xf numFmtId="168" fontId="98" fillId="0" borderId="67" xfId="0" applyNumberFormat="1" applyFont="1" applyBorder="1" applyAlignment="1">
      <alignment vertical="center"/>
    </xf>
    <xf numFmtId="168" fontId="1" fillId="0" borderId="65" xfId="0" applyNumberFormat="1" applyFont="1" applyBorder="1" applyAlignment="1">
      <alignment vertical="center" wrapText="1"/>
    </xf>
    <xf numFmtId="168" fontId="1" fillId="0" borderId="65" xfId="0" applyNumberFormat="1" applyFont="1" applyBorder="1" applyAlignment="1">
      <alignment horizontal="right" vertical="center" wrapText="1"/>
    </xf>
    <xf numFmtId="9" fontId="23" fillId="0" borderId="68" xfId="6" applyFont="1" applyBorder="1" applyAlignment="1">
      <alignment horizontal="center" vertical="center" wrapText="1"/>
    </xf>
    <xf numFmtId="3" fontId="1" fillId="0" borderId="17" xfId="0" applyNumberFormat="1" applyFont="1" applyBorder="1" applyAlignment="1">
      <alignment vertical="center" wrapText="1"/>
    </xf>
    <xf numFmtId="3" fontId="1" fillId="0" borderId="17" xfId="0" applyNumberFormat="1" applyFont="1" applyBorder="1" applyAlignment="1">
      <alignment horizontal="justify" vertical="center" wrapText="1"/>
    </xf>
    <xf numFmtId="0" fontId="3" fillId="0" borderId="47" xfId="0" applyFont="1" applyBorder="1" applyAlignment="1">
      <alignment horizontal="center" vertical="top" wrapText="1"/>
    </xf>
    <xf numFmtId="3" fontId="3" fillId="0" borderId="17" xfId="0" applyNumberFormat="1" applyFont="1" applyBorder="1" applyAlignment="1">
      <alignment vertical="center" wrapText="1"/>
    </xf>
    <xf numFmtId="3" fontId="98" fillId="0" borderId="17" xfId="0" applyNumberFormat="1" applyFont="1" applyBorder="1" applyAlignment="1">
      <alignment horizontal="right" vertical="center"/>
    </xf>
    <xf numFmtId="3" fontId="98" fillId="0" borderId="0" xfId="0" applyNumberFormat="1" applyFont="1" applyAlignment="1">
      <alignment horizontal="right" vertical="center"/>
    </xf>
    <xf numFmtId="3" fontId="1" fillId="0" borderId="14" xfId="0" applyNumberFormat="1" applyFont="1" applyBorder="1" applyAlignment="1">
      <alignment vertical="center" wrapText="1"/>
    </xf>
    <xf numFmtId="3" fontId="98" fillId="0" borderId="17" xfId="0" applyNumberFormat="1" applyFont="1" applyBorder="1" applyAlignment="1">
      <alignment vertical="center"/>
    </xf>
    <xf numFmtId="3" fontId="98" fillId="0" borderId="0" xfId="0" applyNumberFormat="1" applyFont="1" applyAlignment="1">
      <alignment vertical="center"/>
    </xf>
    <xf numFmtId="3" fontId="3" fillId="0" borderId="17" xfId="0" applyNumberFormat="1" applyFont="1" applyBorder="1" applyAlignment="1">
      <alignment horizontal="right" vertical="center" wrapText="1" indent="1"/>
    </xf>
    <xf numFmtId="3" fontId="1" fillId="0" borderId="14" xfId="0" applyNumberFormat="1" applyFont="1" applyBorder="1" applyAlignment="1">
      <alignment horizontal="justify" vertical="center" wrapText="1"/>
    </xf>
    <xf numFmtId="168" fontId="3" fillId="0" borderId="60" xfId="0" applyNumberFormat="1" applyFont="1" applyBorder="1" applyAlignment="1">
      <alignment vertical="center" wrapText="1"/>
    </xf>
    <xf numFmtId="3" fontId="3" fillId="0" borderId="60" xfId="0" applyNumberFormat="1" applyFont="1" applyBorder="1" applyAlignment="1">
      <alignment vertical="center" wrapText="1"/>
    </xf>
    <xf numFmtId="3" fontId="1" fillId="0" borderId="14" xfId="0" applyNumberFormat="1" applyFont="1" applyBorder="1" applyAlignment="1">
      <alignment horizontal="right" vertical="center" wrapText="1"/>
    </xf>
    <xf numFmtId="3" fontId="1" fillId="0" borderId="17" xfId="0" applyNumberFormat="1" applyFont="1" applyBorder="1"/>
    <xf numFmtId="168" fontId="98" fillId="0" borderId="60" xfId="0" applyNumberFormat="1" applyFont="1" applyBorder="1" applyAlignment="1">
      <alignment vertical="center"/>
    </xf>
    <xf numFmtId="3" fontId="98" fillId="0" borderId="65" xfId="0" applyNumberFormat="1" applyFont="1" applyBorder="1" applyAlignment="1">
      <alignment horizontal="right" vertical="center"/>
    </xf>
    <xf numFmtId="3" fontId="99" fillId="0" borderId="0" xfId="0" applyNumberFormat="1" applyFont="1" applyAlignment="1">
      <alignment vertical="center"/>
    </xf>
    <xf numFmtId="168" fontId="98" fillId="0" borderId="17" xfId="0" applyNumberFormat="1" applyFont="1" applyBorder="1" applyAlignment="1">
      <alignment horizontal="right" vertical="center"/>
    </xf>
    <xf numFmtId="3" fontId="1" fillId="0" borderId="65" xfId="0" applyNumberFormat="1" applyFont="1" applyBorder="1"/>
    <xf numFmtId="168" fontId="1" fillId="0" borderId="14" xfId="0" applyNumberFormat="1" applyFont="1" applyBorder="1" applyAlignment="1">
      <alignment vertical="center" wrapText="1"/>
    </xf>
    <xf numFmtId="0" fontId="3" fillId="0" borderId="5" xfId="0" applyFont="1" applyBorder="1" applyAlignment="1">
      <alignment horizontal="center" vertical="top" wrapText="1"/>
    </xf>
    <xf numFmtId="168" fontId="3" fillId="0" borderId="17" xfId="0" applyNumberFormat="1" applyFont="1" applyBorder="1" applyAlignment="1">
      <alignment horizontal="right" vertical="center" wrapText="1"/>
    </xf>
    <xf numFmtId="0" fontId="98" fillId="0" borderId="0" xfId="0" applyFont="1" applyAlignment="1">
      <alignment vertical="center"/>
    </xf>
    <xf numFmtId="0" fontId="5" fillId="0" borderId="48" xfId="0" applyFont="1" applyBorder="1" applyAlignment="1">
      <alignment vertical="center"/>
    </xf>
    <xf numFmtId="0" fontId="5" fillId="0" borderId="16" xfId="0" applyFont="1" applyBorder="1" applyAlignment="1">
      <alignment horizontal="justify" vertical="center" wrapText="1"/>
    </xf>
    <xf numFmtId="168" fontId="6" fillId="0" borderId="16" xfId="0" applyNumberFormat="1" applyFont="1" applyBorder="1" applyAlignment="1">
      <alignment vertical="center" wrapText="1"/>
    </xf>
    <xf numFmtId="9" fontId="67" fillId="0" borderId="18" xfId="6" applyFont="1" applyBorder="1" applyAlignment="1">
      <alignment horizontal="center" vertical="center" wrapText="1"/>
    </xf>
    <xf numFmtId="0" fontId="1" fillId="0" borderId="0" xfId="0" applyFont="1" applyAlignment="1">
      <alignment vertical="center"/>
    </xf>
    <xf numFmtId="3" fontId="3" fillId="0" borderId="17" xfId="0" applyNumberFormat="1" applyFont="1" applyBorder="1" applyAlignment="1" applyProtection="1">
      <alignment horizontal="right" vertical="center" wrapText="1"/>
    </xf>
    <xf numFmtId="3" fontId="3" fillId="0" borderId="46" xfId="0" applyNumberFormat="1" applyFont="1" applyBorder="1" applyAlignment="1" applyProtection="1">
      <alignment horizontal="right" vertical="center" wrapText="1"/>
    </xf>
    <xf numFmtId="168" fontId="12" fillId="0" borderId="6" xfId="0" applyNumberFormat="1" applyFont="1" applyBorder="1" applyAlignment="1">
      <alignment horizontal="right" vertical="center" wrapText="1"/>
    </xf>
    <xf numFmtId="168" fontId="12" fillId="0" borderId="4" xfId="0" applyNumberFormat="1" applyFont="1" applyBorder="1" applyAlignment="1">
      <alignment horizontal="right" vertical="center" wrapText="1"/>
    </xf>
    <xf numFmtId="0" fontId="103" fillId="0" borderId="0" xfId="0" applyFont="1"/>
    <xf numFmtId="0" fontId="0" fillId="0" borderId="0" xfId="0" applyAlignment="1">
      <alignment horizontal="center"/>
    </xf>
    <xf numFmtId="0" fontId="105" fillId="4" borderId="19" xfId="0" applyFont="1" applyFill="1" applyBorder="1" applyAlignment="1">
      <alignment horizontal="center" vertical="center" wrapText="1" readingOrder="1"/>
    </xf>
    <xf numFmtId="0" fontId="88" fillId="4" borderId="19" xfId="0" applyFont="1" applyFill="1" applyBorder="1" applyAlignment="1">
      <alignment horizontal="center" vertical="center" wrapText="1" readingOrder="1"/>
    </xf>
    <xf numFmtId="0" fontId="106" fillId="4" borderId="19" xfId="0" applyFont="1" applyFill="1" applyBorder="1" applyAlignment="1">
      <alignment horizontal="center" vertical="center" wrapText="1" readingOrder="1"/>
    </xf>
    <xf numFmtId="1" fontId="106" fillId="4" borderId="19" xfId="0" applyNumberFormat="1" applyFont="1" applyFill="1" applyBorder="1" applyAlignment="1">
      <alignment horizontal="center" vertical="center" wrapText="1" readingOrder="1"/>
    </xf>
    <xf numFmtId="0" fontId="107" fillId="4" borderId="19" xfId="14" applyFont="1" applyFill="1" applyBorder="1" applyAlignment="1">
      <alignment horizontal="center" vertical="center" wrapText="1" readingOrder="1"/>
    </xf>
    <xf numFmtId="0" fontId="105" fillId="4" borderId="19" xfId="0" applyFont="1" applyFill="1" applyBorder="1" applyAlignment="1">
      <alignment horizontal="center" vertical="center" wrapText="1"/>
    </xf>
    <xf numFmtId="0" fontId="108" fillId="4" borderId="19" xfId="0" applyFont="1" applyFill="1" applyBorder="1" applyAlignment="1">
      <alignment horizontal="center" vertical="center"/>
    </xf>
    <xf numFmtId="9" fontId="108" fillId="4" borderId="19" xfId="0" applyNumberFormat="1" applyFont="1" applyFill="1" applyBorder="1" applyAlignment="1">
      <alignment horizontal="center" vertical="center"/>
    </xf>
    <xf numFmtId="0" fontId="88" fillId="4" borderId="19" xfId="0" applyFont="1" applyFill="1" applyBorder="1" applyAlignment="1">
      <alignment vertical="center" wrapText="1" readingOrder="1"/>
    </xf>
    <xf numFmtId="10" fontId="106" fillId="4" borderId="19" xfId="6" applyNumberFormat="1" applyFont="1" applyFill="1" applyBorder="1" applyAlignment="1">
      <alignment horizontal="center" vertical="center" wrapText="1" readingOrder="1"/>
    </xf>
    <xf numFmtId="10" fontId="106" fillId="4" borderId="19" xfId="0" applyNumberFormat="1" applyFont="1" applyFill="1" applyBorder="1" applyAlignment="1">
      <alignment horizontal="center" vertical="center" wrapText="1" readingOrder="1"/>
    </xf>
    <xf numFmtId="3" fontId="108" fillId="4" borderId="19" xfId="0" applyNumberFormat="1" applyFont="1" applyFill="1" applyBorder="1" applyAlignment="1">
      <alignment horizontal="center" vertical="center"/>
    </xf>
    <xf numFmtId="9" fontId="0" fillId="0" borderId="0" xfId="0" applyNumberFormat="1"/>
    <xf numFmtId="3" fontId="106" fillId="4" borderId="19" xfId="0" applyNumberFormat="1" applyFont="1" applyFill="1" applyBorder="1" applyAlignment="1">
      <alignment horizontal="center" vertical="center" wrapText="1" readingOrder="1"/>
    </xf>
    <xf numFmtId="9" fontId="106" fillId="4" borderId="19" xfId="0" applyNumberFormat="1" applyFont="1" applyFill="1" applyBorder="1" applyAlignment="1">
      <alignment horizontal="center" vertical="center" wrapText="1" readingOrder="1"/>
    </xf>
    <xf numFmtId="10" fontId="0" fillId="0" borderId="0" xfId="0" applyNumberFormat="1"/>
    <xf numFmtId="1" fontId="0" fillId="0" borderId="0" xfId="0" applyNumberFormat="1"/>
    <xf numFmtId="169" fontId="0" fillId="0" borderId="0" xfId="0" applyNumberFormat="1"/>
    <xf numFmtId="170" fontId="100" fillId="0" borderId="0" xfId="0" applyNumberFormat="1" applyFont="1"/>
    <xf numFmtId="0" fontId="100" fillId="0" borderId="0" xfId="0" applyFont="1"/>
    <xf numFmtId="9" fontId="100" fillId="0" borderId="0" xfId="0" applyNumberFormat="1" applyFont="1"/>
    <xf numFmtId="1" fontId="100" fillId="0" borderId="0" xfId="0" applyNumberFormat="1" applyFont="1"/>
    <xf numFmtId="2" fontId="100" fillId="0" borderId="0" xfId="0" applyNumberFormat="1" applyFont="1"/>
    <xf numFmtId="2" fontId="0" fillId="0" borderId="0" xfId="0" applyNumberFormat="1"/>
    <xf numFmtId="3" fontId="0" fillId="0" borderId="0" xfId="0" applyNumberFormat="1"/>
    <xf numFmtId="0" fontId="39" fillId="0" borderId="0" xfId="0" applyFont="1" applyAlignment="1">
      <alignment horizontal="center" vertical="center"/>
    </xf>
    <xf numFmtId="0" fontId="0" fillId="0" borderId="0" xfId="0" applyAlignment="1">
      <alignment horizontal="center" vertical="center"/>
    </xf>
    <xf numFmtId="0" fontId="95" fillId="0" borderId="0" xfId="0" applyFont="1" applyAlignment="1">
      <alignment horizontal="center"/>
    </xf>
    <xf numFmtId="0" fontId="95" fillId="0" borderId="0" xfId="0" applyFont="1"/>
    <xf numFmtId="0" fontId="98" fillId="0" borderId="0" xfId="0" applyFont="1" applyAlignment="1">
      <alignment horizontal="center" wrapText="1"/>
    </xf>
    <xf numFmtId="166" fontId="95" fillId="0" borderId="0" xfId="0" applyNumberFormat="1" applyFont="1"/>
    <xf numFmtId="0" fontId="98" fillId="0" borderId="0" xfId="0" applyFont="1" applyAlignment="1">
      <alignment horizontal="center"/>
    </xf>
    <xf numFmtId="0" fontId="109" fillId="0" borderId="0" xfId="0" applyFont="1" applyAlignment="1">
      <alignment horizontal="center" wrapText="1"/>
    </xf>
    <xf numFmtId="166" fontId="110" fillId="16" borderId="0" xfId="0" applyNumberFormat="1" applyFont="1" applyFill="1" applyAlignment="1">
      <alignment vertical="top" wrapText="1"/>
    </xf>
    <xf numFmtId="0" fontId="109" fillId="0" borderId="0" xfId="0" applyFont="1" applyAlignment="1">
      <alignment horizontal="center"/>
    </xf>
    <xf numFmtId="0" fontId="22" fillId="0" borderId="0" xfId="0" applyFont="1" applyAlignment="1">
      <alignment vertical="center"/>
    </xf>
    <xf numFmtId="0" fontId="111" fillId="0" borderId="14" xfId="0" applyFont="1" applyBorder="1" applyAlignment="1">
      <alignment horizontal="center" vertical="center"/>
    </xf>
    <xf numFmtId="168" fontId="25" fillId="0" borderId="19" xfId="12" applyNumberFormat="1" applyFont="1" applyBorder="1" applyAlignment="1">
      <alignment horizontal="center" vertical="center"/>
    </xf>
    <xf numFmtId="168" fontId="25" fillId="0" borderId="19" xfId="12" applyNumberFormat="1" applyFont="1" applyBorder="1" applyAlignment="1">
      <alignment horizontal="center" vertical="center" wrapText="1"/>
    </xf>
    <xf numFmtId="168" fontId="25" fillId="0" borderId="19" xfId="12" applyNumberFormat="1" applyFont="1" applyFill="1" applyBorder="1" applyAlignment="1">
      <alignment horizontal="center" vertical="center"/>
    </xf>
    <xf numFmtId="43" fontId="25" fillId="0" borderId="19" xfId="12" applyFont="1" applyBorder="1" applyAlignment="1">
      <alignment horizontal="center" vertical="center"/>
    </xf>
    <xf numFmtId="0" fontId="22" fillId="0" borderId="0" xfId="0" applyFont="1" applyAlignment="1">
      <alignment horizontal="center" vertical="center"/>
    </xf>
    <xf numFmtId="0" fontId="25" fillId="0" borderId="19" xfId="0" applyFont="1" applyBorder="1" applyAlignment="1">
      <alignment vertical="center"/>
    </xf>
    <xf numFmtId="0" fontId="25" fillId="0" borderId="19" xfId="0" applyFont="1" applyBorder="1" applyAlignment="1">
      <alignment vertical="center" wrapText="1"/>
    </xf>
    <xf numFmtId="43" fontId="25" fillId="0" borderId="19" xfId="12" applyFont="1" applyBorder="1" applyAlignment="1">
      <alignment horizontal="left" vertical="center" wrapText="1"/>
    </xf>
    <xf numFmtId="43" fontId="25" fillId="0" borderId="19" xfId="12" applyFont="1" applyBorder="1" applyAlignment="1">
      <alignment vertical="center" wrapText="1"/>
    </xf>
    <xf numFmtId="43" fontId="25" fillId="0" borderId="19" xfId="12" applyFont="1" applyBorder="1" applyAlignment="1">
      <alignment vertical="top"/>
    </xf>
    <xf numFmtId="0" fontId="22" fillId="0" borderId="67" xfId="0" applyFont="1" applyBorder="1" applyAlignment="1">
      <alignment vertical="center"/>
    </xf>
    <xf numFmtId="43" fontId="22" fillId="0" borderId="67" xfId="12" applyFont="1" applyBorder="1" applyAlignment="1">
      <alignment vertical="top"/>
    </xf>
    <xf numFmtId="43" fontId="11" fillId="0" borderId="0" xfId="12" applyFont="1" applyAlignment="1">
      <alignment horizontal="center" vertical="top"/>
    </xf>
    <xf numFmtId="43" fontId="22" fillId="0" borderId="0" xfId="12" applyFont="1" applyAlignment="1">
      <alignment vertical="top"/>
    </xf>
    <xf numFmtId="0" fontId="59" fillId="0" borderId="0" xfId="0" applyFont="1" applyBorder="1" applyAlignment="1">
      <alignment horizontal="left" vertical="center"/>
    </xf>
    <xf numFmtId="0" fontId="59" fillId="0" borderId="51" xfId="0" applyFont="1" applyBorder="1" applyAlignment="1">
      <alignment horizontal="left" vertical="center"/>
    </xf>
    <xf numFmtId="0" fontId="59" fillId="0" borderId="5" xfId="0" applyFont="1" applyBorder="1" applyAlignment="1">
      <alignment horizontal="left" vertical="center"/>
    </xf>
    <xf numFmtId="0" fontId="59" fillId="0" borderId="51" xfId="0" applyFont="1" applyBorder="1" applyAlignment="1">
      <alignment horizontal="left" vertical="justify"/>
    </xf>
    <xf numFmtId="0" fontId="69" fillId="0" borderId="5" xfId="0" applyFont="1" applyBorder="1" applyAlignment="1">
      <alignment horizontal="left" vertical="center"/>
    </xf>
    <xf numFmtId="0" fontId="95" fillId="0" borderId="67" xfId="0" applyFont="1" applyBorder="1"/>
    <xf numFmtId="0" fontId="59" fillId="0" borderId="76" xfId="0" applyFont="1" applyBorder="1" applyAlignment="1">
      <alignment horizontal="left" vertical="center"/>
    </xf>
    <xf numFmtId="0" fontId="59" fillId="0" borderId="67" xfId="0" applyFont="1" applyBorder="1" applyAlignment="1">
      <alignment horizontal="left" vertical="center"/>
    </xf>
    <xf numFmtId="0" fontId="59" fillId="0" borderId="77" xfId="0" applyFont="1" applyBorder="1" applyAlignment="1">
      <alignment horizontal="left" vertical="center"/>
    </xf>
    <xf numFmtId="0" fontId="59" fillId="0" borderId="77" xfId="0" applyFont="1" applyBorder="1" applyAlignment="1">
      <alignment horizontal="left" vertical="justify"/>
    </xf>
    <xf numFmtId="0" fontId="69" fillId="0" borderId="76" xfId="0" applyFont="1" applyBorder="1" applyAlignment="1">
      <alignment horizontal="left" vertical="center"/>
    </xf>
    <xf numFmtId="0" fontId="69" fillId="0" borderId="67" xfId="0" applyFont="1" applyBorder="1" applyAlignment="1">
      <alignment horizontal="left" vertical="center"/>
    </xf>
    <xf numFmtId="43" fontId="69" fillId="0" borderId="75" xfId="0" applyNumberFormat="1" applyFont="1" applyBorder="1" applyAlignment="1" applyProtection="1">
      <alignment vertical="center"/>
      <protection locked="0"/>
    </xf>
    <xf numFmtId="43" fontId="69" fillId="0" borderId="75" xfId="0" applyNumberFormat="1" applyFont="1" applyBorder="1" applyAlignment="1" applyProtection="1">
      <alignment vertical="center"/>
    </xf>
    <xf numFmtId="43" fontId="69" fillId="0" borderId="78" xfId="0" applyNumberFormat="1" applyFont="1" applyBorder="1" applyAlignment="1">
      <alignment vertical="center"/>
    </xf>
    <xf numFmtId="0" fontId="69" fillId="0" borderId="4" xfId="0" applyFont="1" applyBorder="1" applyAlignment="1">
      <alignment horizontal="left" vertical="center"/>
    </xf>
    <xf numFmtId="167" fontId="33" fillId="0" borderId="14" xfId="12" applyNumberFormat="1" applyFont="1" applyBorder="1" applyAlignment="1" applyProtection="1">
      <alignment horizontal="center" vertical="center"/>
      <protection locked="0"/>
    </xf>
    <xf numFmtId="0" fontId="33" fillId="0" borderId="69" xfId="0" applyFont="1" applyBorder="1" applyAlignment="1" applyProtection="1">
      <alignment horizontal="center" vertical="center"/>
      <protection locked="0"/>
    </xf>
    <xf numFmtId="0" fontId="95" fillId="0" borderId="0" xfId="0" applyFont="1" applyBorder="1"/>
    <xf numFmtId="0" fontId="95" fillId="0" borderId="0" xfId="0" applyFont="1" applyBorder="1" applyAlignment="1"/>
    <xf numFmtId="0" fontId="95" fillId="0" borderId="0" xfId="0" applyFont="1" applyAlignment="1"/>
    <xf numFmtId="41" fontId="59" fillId="0" borderId="0" xfId="0" applyNumberFormat="1" applyFont="1" applyFill="1" applyBorder="1" applyAlignment="1">
      <alignment vertical="center" wrapText="1"/>
    </xf>
    <xf numFmtId="0" fontId="20" fillId="0" borderId="0" xfId="0" applyFont="1" applyAlignment="1">
      <alignment horizontal="left" vertical="center"/>
    </xf>
    <xf numFmtId="0" fontId="11" fillId="0" borderId="8" xfId="0" applyFont="1" applyBorder="1" applyAlignment="1">
      <alignment vertical="center"/>
    </xf>
    <xf numFmtId="0" fontId="6" fillId="0" borderId="0" xfId="0" applyFont="1" applyAlignment="1">
      <alignment horizontal="right" vertical="top"/>
    </xf>
    <xf numFmtId="0" fontId="5" fillId="0" borderId="0" xfId="0" applyFont="1" applyAlignment="1">
      <alignment horizontal="left" vertical="center"/>
    </xf>
    <xf numFmtId="0" fontId="3" fillId="0" borderId="15" xfId="0" applyFont="1" applyBorder="1" applyAlignment="1">
      <alignment horizontal="center" vertical="center" wrapText="1"/>
    </xf>
    <xf numFmtId="0" fontId="3" fillId="0" borderId="22" xfId="0" applyFont="1" applyBorder="1" applyAlignment="1">
      <alignment horizontal="center" vertical="center" wrapText="1"/>
    </xf>
    <xf numFmtId="49" fontId="25" fillId="0" borderId="16" xfId="0" applyNumberFormat="1" applyFont="1" applyBorder="1" applyAlignment="1">
      <alignment horizontal="right" wrapText="1"/>
    </xf>
    <xf numFmtId="49" fontId="25" fillId="0" borderId="16" xfId="0" applyNumberFormat="1" applyFont="1" applyBorder="1" applyAlignment="1">
      <alignment horizontal="center" vertical="center" wrapText="1"/>
    </xf>
    <xf numFmtId="49" fontId="25" fillId="0" borderId="18" xfId="0" applyNumberFormat="1" applyFont="1" applyBorder="1" applyAlignment="1">
      <alignment horizontal="center" vertical="center" wrapText="1"/>
    </xf>
    <xf numFmtId="49" fontId="3" fillId="0" borderId="47" xfId="0" applyNumberFormat="1" applyFont="1" applyBorder="1" applyAlignment="1">
      <alignment horizontal="left" vertical="center" wrapText="1"/>
    </xf>
    <xf numFmtId="49" fontId="3" fillId="0" borderId="17" xfId="0" applyNumberFormat="1" applyFont="1" applyBorder="1" applyAlignment="1">
      <alignment horizontal="left" vertical="center" wrapText="1"/>
    </xf>
    <xf numFmtId="49" fontId="3" fillId="0" borderId="17" xfId="0" applyNumberFormat="1" applyFont="1" applyBorder="1" applyAlignment="1">
      <alignment horizontal="right" wrapText="1"/>
    </xf>
    <xf numFmtId="49" fontId="3" fillId="0" borderId="17" xfId="0" applyNumberFormat="1" applyFont="1" applyBorder="1" applyAlignment="1">
      <alignment horizontal="center" vertical="center" wrapText="1"/>
    </xf>
    <xf numFmtId="49" fontId="3" fillId="0" borderId="46" xfId="0" applyNumberFormat="1" applyFont="1" applyBorder="1" applyAlignment="1">
      <alignment horizontal="center" vertical="center" wrapText="1"/>
    </xf>
    <xf numFmtId="171" fontId="1" fillId="0" borderId="17" xfId="0" applyNumberFormat="1" applyFont="1" applyBorder="1"/>
    <xf numFmtId="171" fontId="1" fillId="0" borderId="65" xfId="0" applyNumberFormat="1" applyFont="1" applyBorder="1"/>
    <xf numFmtId="0" fontId="25" fillId="0" borderId="0" xfId="0" applyFont="1" applyAlignment="1" applyProtection="1">
      <alignment horizontal="right"/>
      <protection locked="0"/>
    </xf>
    <xf numFmtId="167" fontId="59" fillId="0" borderId="6" xfId="0" applyNumberFormat="1" applyFont="1" applyBorder="1" applyAlignment="1" applyProtection="1">
      <alignment horizontal="right" vertical="center"/>
      <protection locked="0"/>
    </xf>
    <xf numFmtId="167" fontId="59" fillId="0" borderId="6" xfId="0" applyNumberFormat="1" applyFont="1" applyBorder="1" applyAlignment="1" applyProtection="1">
      <alignment horizontal="right" vertical="center"/>
    </xf>
    <xf numFmtId="167" fontId="59" fillId="0" borderId="78" xfId="0" applyNumberFormat="1" applyFont="1" applyBorder="1" applyAlignment="1" applyProtection="1">
      <alignment horizontal="right" vertical="center"/>
      <protection locked="0"/>
    </xf>
    <xf numFmtId="167" fontId="59" fillId="0" borderId="78" xfId="0" applyNumberFormat="1" applyFont="1" applyBorder="1" applyAlignment="1" applyProtection="1">
      <alignment horizontal="right" vertical="center"/>
    </xf>
    <xf numFmtId="167" fontId="59" fillId="0" borderId="4" xfId="0" applyNumberFormat="1" applyFont="1" applyBorder="1" applyAlignment="1" applyProtection="1">
      <alignment horizontal="right" vertical="center"/>
      <protection locked="0"/>
    </xf>
    <xf numFmtId="167" fontId="59" fillId="0" borderId="4" xfId="0" applyNumberFormat="1" applyFont="1" applyBorder="1" applyAlignment="1" applyProtection="1">
      <alignment horizontal="right" vertical="center"/>
    </xf>
    <xf numFmtId="167" fontId="59" fillId="0" borderId="6" xfId="0" applyNumberFormat="1" applyFont="1" applyBorder="1" applyAlignment="1">
      <alignment horizontal="right" vertical="center"/>
    </xf>
    <xf numFmtId="167" fontId="59" fillId="6" borderId="6" xfId="0" applyNumberFormat="1" applyFont="1" applyFill="1" applyBorder="1" applyAlignment="1" applyProtection="1">
      <alignment horizontal="right" vertical="center"/>
    </xf>
    <xf numFmtId="167" fontId="59" fillId="0" borderId="6" xfId="0" applyNumberFormat="1" applyFont="1" applyFill="1" applyBorder="1" applyAlignment="1" applyProtection="1">
      <alignment horizontal="right" vertical="center"/>
    </xf>
    <xf numFmtId="167" fontId="59" fillId="0" borderId="75" xfId="0" applyNumberFormat="1" applyFont="1" applyBorder="1" applyAlignment="1" applyProtection="1">
      <alignment horizontal="right" vertical="center"/>
      <protection locked="0"/>
    </xf>
    <xf numFmtId="167" fontId="58" fillId="0" borderId="6" xfId="0" applyNumberFormat="1" applyFont="1" applyBorder="1" applyAlignment="1">
      <alignment horizontal="right" vertical="center"/>
    </xf>
    <xf numFmtId="167" fontId="58" fillId="0" borderId="6" xfId="0" applyNumberFormat="1" applyFont="1" applyBorder="1" applyAlignment="1" applyProtection="1">
      <alignment horizontal="right" vertical="center"/>
    </xf>
    <xf numFmtId="3" fontId="6" fillId="2" borderId="44" xfId="0" applyNumberFormat="1" applyFont="1" applyFill="1" applyBorder="1" applyAlignment="1" applyProtection="1">
      <alignment horizontal="right" vertical="center" wrapText="1"/>
    </xf>
    <xf numFmtId="0" fontId="113" fillId="0" borderId="3" xfId="0" applyFont="1" applyBorder="1" applyAlignment="1">
      <alignment horizontal="justify" vertical="center"/>
    </xf>
    <xf numFmtId="0" fontId="114" fillId="0" borderId="6" xfId="0" applyFont="1" applyBorder="1" applyAlignment="1">
      <alignment horizontal="justify" vertical="center"/>
    </xf>
    <xf numFmtId="0" fontId="113" fillId="0" borderId="19" xfId="0" applyFont="1" applyBorder="1" applyAlignment="1">
      <alignment horizontal="justify" vertical="center"/>
    </xf>
    <xf numFmtId="0" fontId="115" fillId="0" borderId="19" xfId="0" applyFont="1" applyBorder="1" applyAlignment="1">
      <alignment horizontal="justify" vertical="center"/>
    </xf>
    <xf numFmtId="0" fontId="101" fillId="0" borderId="19" xfId="14" applyBorder="1" applyAlignment="1">
      <alignment horizontal="justify" vertical="center"/>
    </xf>
    <xf numFmtId="0" fontId="116" fillId="0" borderId="19" xfId="0" applyFont="1" applyBorder="1" applyAlignment="1">
      <alignment horizontal="center" vertical="center"/>
    </xf>
    <xf numFmtId="0" fontId="114" fillId="0" borderId="19" xfId="0" applyFont="1" applyBorder="1" applyAlignment="1">
      <alignment horizontal="center" vertical="center"/>
    </xf>
    <xf numFmtId="0" fontId="95" fillId="0" borderId="0" xfId="0" applyFont="1" applyAlignment="1">
      <alignment horizontal="center"/>
    </xf>
    <xf numFmtId="168" fontId="34" fillId="0" borderId="17" xfId="8" applyNumberFormat="1" applyFont="1" applyFill="1" applyBorder="1" applyAlignment="1">
      <alignment horizontal="justify" vertical="center" wrapText="1"/>
    </xf>
    <xf numFmtId="7" fontId="2" fillId="0" borderId="17" xfId="0" applyNumberFormat="1" applyFont="1" applyBorder="1" applyAlignment="1">
      <alignment horizontal="right" vertical="top" wrapText="1"/>
    </xf>
    <xf numFmtId="3" fontId="34" fillId="0" borderId="65" xfId="0" applyNumberFormat="1" applyFont="1" applyBorder="1" applyAlignment="1">
      <alignment vertical="center"/>
    </xf>
    <xf numFmtId="7" fontId="2" fillId="0" borderId="65" xfId="0" applyNumberFormat="1" applyFont="1" applyBorder="1" applyAlignment="1">
      <alignment horizontal="right" vertical="top" wrapText="1"/>
    </xf>
    <xf numFmtId="9" fontId="67" fillId="0" borderId="68" xfId="6" applyFont="1" applyBorder="1" applyAlignment="1">
      <alignment horizontal="center" vertical="center" wrapText="1"/>
    </xf>
    <xf numFmtId="7" fontId="2" fillId="0" borderId="0" xfId="0" applyNumberFormat="1" applyFont="1" applyAlignment="1">
      <alignment horizontal="right" vertical="top" wrapText="1"/>
    </xf>
    <xf numFmtId="166" fontId="1" fillId="0" borderId="17" xfId="0" applyNumberFormat="1" applyFont="1" applyBorder="1"/>
    <xf numFmtId="166" fontId="22" fillId="0" borderId="0" xfId="0" applyNumberFormat="1" applyFont="1" applyAlignment="1">
      <alignment vertical="center"/>
    </xf>
    <xf numFmtId="0" fontId="111" fillId="0" borderId="60" xfId="0" applyFont="1" applyBorder="1" applyAlignment="1">
      <alignment horizontal="center" vertical="center"/>
    </xf>
    <xf numFmtId="0" fontId="111" fillId="0" borderId="0" xfId="0" applyFont="1" applyAlignment="1">
      <alignment horizontal="center" vertical="center"/>
    </xf>
    <xf numFmtId="0" fontId="25" fillId="0" borderId="19" xfId="0" applyFont="1" applyBorder="1" applyAlignment="1">
      <alignment horizontal="center" vertical="center"/>
    </xf>
    <xf numFmtId="0" fontId="22" fillId="0" borderId="0" xfId="0" applyFont="1" applyAlignment="1">
      <alignment horizontal="center" vertical="center" wrapText="1"/>
    </xf>
    <xf numFmtId="166" fontId="22" fillId="0" borderId="0" xfId="0" applyNumberFormat="1" applyFont="1" applyAlignment="1">
      <alignment horizontal="center" vertical="center" wrapText="1"/>
    </xf>
    <xf numFmtId="0" fontId="25" fillId="0" borderId="19" xfId="0" applyFont="1" applyBorder="1" applyAlignment="1">
      <alignment horizontal="left" vertical="center"/>
    </xf>
    <xf numFmtId="166" fontId="1" fillId="0" borderId="0" xfId="0" applyNumberFormat="1" applyFont="1" applyAlignment="1">
      <alignment vertical="center"/>
    </xf>
    <xf numFmtId="10" fontId="1" fillId="0" borderId="0" xfId="0" applyNumberFormat="1"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horizontal="right" vertical="center" wrapText="1"/>
    </xf>
    <xf numFmtId="166" fontId="98" fillId="0" borderId="0" xfId="0" applyNumberFormat="1" applyFont="1" applyAlignment="1">
      <alignment horizontal="right" vertical="center"/>
    </xf>
    <xf numFmtId="166" fontId="1" fillId="0" borderId="0" xfId="0" applyNumberFormat="1" applyFont="1" applyAlignment="1">
      <alignment horizontal="right" vertical="center" wrapText="1"/>
    </xf>
    <xf numFmtId="166" fontId="34" fillId="0" borderId="0" xfId="0" applyNumberFormat="1" applyFont="1" applyAlignment="1">
      <alignment horizontal="right" vertical="center"/>
    </xf>
    <xf numFmtId="10" fontId="1" fillId="0" borderId="0" xfId="6" applyNumberFormat="1" applyFont="1" applyBorder="1" applyAlignment="1">
      <alignment horizontal="center" vertical="center" wrapText="1"/>
    </xf>
    <xf numFmtId="10" fontId="22" fillId="0" borderId="0" xfId="0" applyNumberFormat="1" applyFont="1" applyAlignment="1">
      <alignment horizontal="center" vertical="center"/>
    </xf>
    <xf numFmtId="0" fontId="25" fillId="0" borderId="65" xfId="0" applyFont="1" applyBorder="1" applyAlignment="1">
      <alignment horizontal="center" vertical="center"/>
    </xf>
    <xf numFmtId="43" fontId="25" fillId="0" borderId="65" xfId="12" applyFont="1" applyBorder="1" applyAlignment="1">
      <alignment horizontal="left" vertical="center" wrapText="1"/>
    </xf>
    <xf numFmtId="0" fontId="106" fillId="4" borderId="69" xfId="0" applyFont="1" applyFill="1" applyBorder="1" applyAlignment="1">
      <alignment horizontal="center" vertical="center" wrapText="1" readingOrder="1"/>
    </xf>
    <xf numFmtId="9" fontId="106" fillId="4" borderId="69" xfId="0" applyNumberFormat="1" applyFont="1" applyFill="1" applyBorder="1" applyAlignment="1">
      <alignment horizontal="center" vertical="center" wrapText="1" readingOrder="1"/>
    </xf>
    <xf numFmtId="0" fontId="107" fillId="4" borderId="69" xfId="14" applyFont="1" applyFill="1" applyBorder="1" applyAlignment="1">
      <alignment horizontal="center" vertical="center" wrapText="1" readingOrder="1"/>
    </xf>
    <xf numFmtId="0" fontId="88" fillId="4" borderId="79" xfId="0" applyFont="1" applyFill="1" applyBorder="1" applyAlignment="1">
      <alignment horizontal="center" vertical="center" wrapText="1" readingOrder="1"/>
    </xf>
    <xf numFmtId="0" fontId="106" fillId="4" borderId="79" xfId="0" applyFont="1" applyFill="1" applyBorder="1" applyAlignment="1">
      <alignment horizontal="center" vertical="center" wrapText="1" readingOrder="1"/>
    </xf>
    <xf numFmtId="1" fontId="106" fillId="4" borderId="79" xfId="0" applyNumberFormat="1" applyFont="1" applyFill="1" applyBorder="1" applyAlignment="1">
      <alignment horizontal="center" vertical="center" wrapText="1" readingOrder="1"/>
    </xf>
    <xf numFmtId="0" fontId="0" fillId="0" borderId="80" xfId="0" applyBorder="1" applyAlignment="1">
      <alignment horizontal="center" vertical="center" wrapText="1"/>
    </xf>
    <xf numFmtId="0" fontId="107" fillId="4" borderId="79" xfId="14" applyFont="1" applyFill="1" applyBorder="1" applyAlignment="1">
      <alignment horizontal="center" vertical="center" wrapText="1" readingOrder="1"/>
    </xf>
    <xf numFmtId="0" fontId="105" fillId="4" borderId="79" xfId="0" applyFont="1" applyFill="1" applyBorder="1" applyAlignment="1">
      <alignment horizontal="center" vertical="center" wrapText="1"/>
    </xf>
    <xf numFmtId="1" fontId="108" fillId="4" borderId="19" xfId="0" applyNumberFormat="1" applyFont="1" applyFill="1" applyBorder="1" applyAlignment="1">
      <alignment horizontal="center" vertical="center"/>
    </xf>
    <xf numFmtId="7" fontId="110" fillId="0" borderId="0" xfId="0" applyNumberFormat="1" applyFont="1" applyAlignment="1">
      <alignment vertical="top" wrapText="1"/>
    </xf>
    <xf numFmtId="0" fontId="121" fillId="16" borderId="0" xfId="0" applyFont="1" applyFill="1" applyAlignment="1">
      <alignment horizontal="center" vertical="top" wrapText="1"/>
    </xf>
    <xf numFmtId="0" fontId="95" fillId="0" borderId="0" xfId="0" applyFont="1" applyFill="1" applyAlignment="1">
      <alignment horizontal="center"/>
    </xf>
    <xf numFmtId="0" fontId="95" fillId="0" borderId="0" xfId="0" applyFont="1" applyFill="1"/>
    <xf numFmtId="0" fontId="98" fillId="0" borderId="0" xfId="0" applyFont="1" applyFill="1" applyAlignment="1">
      <alignment horizontal="center" wrapText="1"/>
    </xf>
    <xf numFmtId="166" fontId="95" fillId="0" borderId="0" xfId="0" applyNumberFormat="1" applyFont="1" applyFill="1"/>
    <xf numFmtId="0" fontId="0" fillId="0" borderId="0" xfId="0" applyFill="1" applyAlignment="1">
      <alignment horizontal="center"/>
    </xf>
    <xf numFmtId="0" fontId="109" fillId="0" borderId="0" xfId="0" applyFont="1" applyFill="1" applyAlignment="1">
      <alignment horizontal="center" wrapText="1"/>
    </xf>
    <xf numFmtId="166" fontId="110" fillId="0" borderId="0" xfId="0" applyNumberFormat="1" applyFont="1" applyFill="1" applyAlignment="1">
      <alignment vertical="top" wrapText="1"/>
    </xf>
    <xf numFmtId="7" fontId="110" fillId="0" borderId="0" xfId="0" applyNumberFormat="1" applyFont="1" applyFill="1" applyAlignment="1">
      <alignment vertical="top" wrapText="1"/>
    </xf>
    <xf numFmtId="0" fontId="121" fillId="0" borderId="0" xfId="0" applyFont="1" applyFill="1" applyAlignment="1">
      <alignment horizontal="center" vertical="top" wrapText="1"/>
    </xf>
    <xf numFmtId="0" fontId="95" fillId="0" borderId="0" xfId="0" applyFont="1" applyAlignment="1">
      <alignment horizontal="center"/>
    </xf>
    <xf numFmtId="168" fontId="98" fillId="0" borderId="0" xfId="0" applyNumberFormat="1" applyFont="1" applyBorder="1" applyAlignment="1">
      <alignment vertical="center"/>
    </xf>
    <xf numFmtId="0" fontId="114" fillId="0" borderId="19" xfId="0" applyFont="1" applyBorder="1" applyAlignment="1">
      <alignment horizontal="justify" vertical="center"/>
    </xf>
    <xf numFmtId="166" fontId="114" fillId="0" borderId="19" xfId="0" applyNumberFormat="1" applyFont="1" applyBorder="1" applyAlignment="1">
      <alignment horizontal="right" vertical="center"/>
    </xf>
    <xf numFmtId="166" fontId="114" fillId="0" borderId="19" xfId="0" applyNumberFormat="1" applyFont="1" applyBorder="1" applyAlignment="1">
      <alignment horizontal="right" vertical="center" indent="1"/>
    </xf>
    <xf numFmtId="166" fontId="114" fillId="0" borderId="19" xfId="0" applyNumberFormat="1" applyFont="1" applyBorder="1" applyAlignment="1">
      <alignment horizontal="right" vertical="center" indent="2"/>
    </xf>
    <xf numFmtId="4" fontId="114" fillId="0" borderId="19" xfId="0" applyNumberFormat="1" applyFont="1" applyBorder="1" applyAlignment="1">
      <alignment horizontal="right" vertical="center"/>
    </xf>
    <xf numFmtId="3" fontId="114" fillId="0" borderId="19" xfId="0" applyNumberFormat="1" applyFont="1" applyBorder="1" applyAlignment="1">
      <alignment horizontal="right" vertical="center" indent="1"/>
    </xf>
    <xf numFmtId="0" fontId="116" fillId="0" borderId="19" xfId="0" applyFont="1" applyBorder="1" applyAlignment="1">
      <alignment horizontal="center" vertical="center" wrapText="1"/>
    </xf>
    <xf numFmtId="43" fontId="114" fillId="0" borderId="19" xfId="0" applyNumberFormat="1" applyFont="1" applyBorder="1" applyAlignment="1">
      <alignment horizontal="justify" vertical="center"/>
    </xf>
    <xf numFmtId="166" fontId="113" fillId="0" borderId="19" xfId="0" applyNumberFormat="1" applyFont="1" applyBorder="1" applyAlignment="1">
      <alignment horizontal="right" vertical="center"/>
    </xf>
    <xf numFmtId="166" fontId="113" fillId="0" borderId="19" xfId="0" applyNumberFormat="1" applyFont="1" applyFill="1" applyBorder="1" applyAlignment="1">
      <alignment horizontal="right" vertical="center"/>
    </xf>
    <xf numFmtId="7" fontId="2" fillId="16" borderId="17" xfId="0" applyNumberFormat="1" applyFont="1" applyFill="1" applyBorder="1" applyAlignment="1">
      <alignment horizontal="right" vertical="top" wrapText="1"/>
    </xf>
    <xf numFmtId="0" fontId="95" fillId="0" borderId="0" xfId="0" applyFont="1" applyAlignment="1">
      <alignment horizontal="center"/>
    </xf>
    <xf numFmtId="168" fontId="111" fillId="0" borderId="0" xfId="0" applyNumberFormat="1" applyFont="1" applyAlignment="1">
      <alignment vertical="center"/>
    </xf>
    <xf numFmtId="168" fontId="25" fillId="0" borderId="19" xfId="12" applyNumberFormat="1" applyFont="1" applyBorder="1" applyAlignment="1">
      <alignment horizontal="right" vertical="center"/>
    </xf>
    <xf numFmtId="168" fontId="25" fillId="0" borderId="19" xfId="12" applyNumberFormat="1" applyFont="1" applyBorder="1" applyAlignment="1">
      <alignment horizontal="right" vertical="center" wrapText="1"/>
    </xf>
    <xf numFmtId="168" fontId="25" fillId="0" borderId="19" xfId="12" applyNumberFormat="1" applyFont="1" applyFill="1" applyBorder="1" applyAlignment="1">
      <alignment vertical="center"/>
    </xf>
    <xf numFmtId="0" fontId="25" fillId="0" borderId="19" xfId="12" applyNumberFormat="1" applyFont="1" applyFill="1" applyBorder="1" applyAlignment="1">
      <alignment vertical="center" wrapText="1"/>
    </xf>
    <xf numFmtId="0" fontId="25" fillId="0" borderId="0" xfId="12" applyNumberFormat="1" applyFont="1" applyFill="1" applyBorder="1" applyAlignment="1">
      <alignment vertical="center" wrapText="1"/>
    </xf>
    <xf numFmtId="168" fontId="25" fillId="0" borderId="19" xfId="12" applyNumberFormat="1" applyFont="1" applyBorder="1" applyAlignment="1">
      <alignment vertical="center"/>
    </xf>
    <xf numFmtId="43" fontId="25" fillId="0" borderId="0" xfId="12" applyFont="1" applyBorder="1" applyAlignment="1">
      <alignment vertical="top" wrapText="1"/>
    </xf>
    <xf numFmtId="168" fontId="25" fillId="0" borderId="19" xfId="0" applyNumberFormat="1" applyFont="1" applyBorder="1" applyAlignment="1">
      <alignment vertical="center"/>
    </xf>
    <xf numFmtId="10" fontId="22" fillId="0" borderId="0" xfId="0" applyNumberFormat="1" applyFont="1" applyAlignment="1">
      <alignment vertical="center"/>
    </xf>
    <xf numFmtId="0" fontId="25" fillId="0" borderId="17" xfId="12" applyNumberFormat="1" applyFont="1" applyFill="1" applyBorder="1" applyAlignment="1">
      <alignment vertical="center" wrapText="1"/>
    </xf>
    <xf numFmtId="0" fontId="25" fillId="0" borderId="69" xfId="12" applyNumberFormat="1" applyFont="1" applyFill="1" applyBorder="1" applyAlignment="1">
      <alignment vertical="center" wrapText="1"/>
    </xf>
    <xf numFmtId="0" fontId="25" fillId="0" borderId="65" xfId="0" applyFont="1" applyBorder="1" applyAlignment="1">
      <alignment vertical="center" wrapText="1"/>
    </xf>
    <xf numFmtId="168" fontId="25" fillId="0" borderId="65" xfId="12" applyNumberFormat="1" applyFont="1" applyBorder="1" applyAlignment="1">
      <alignment vertical="center"/>
    </xf>
    <xf numFmtId="168" fontId="25" fillId="0" borderId="65" xfId="12" applyNumberFormat="1" applyFont="1" applyFill="1" applyBorder="1" applyAlignment="1">
      <alignment vertical="center"/>
    </xf>
    <xf numFmtId="43" fontId="25" fillId="0" borderId="16" xfId="12" applyFont="1" applyBorder="1" applyAlignment="1">
      <alignment horizontal="left" vertical="center" wrapText="1"/>
    </xf>
    <xf numFmtId="43" fontId="25" fillId="0" borderId="81" xfId="12" applyFont="1" applyBorder="1" applyAlignment="1">
      <alignment horizontal="left" vertical="center" wrapText="1"/>
    </xf>
    <xf numFmtId="43" fontId="25" fillId="0" borderId="23" xfId="12" applyFont="1" applyBorder="1" applyAlignment="1">
      <alignment horizontal="left" vertical="center" wrapText="1"/>
    </xf>
    <xf numFmtId="43" fontId="25" fillId="0" borderId="65" xfId="12" applyFont="1" applyFill="1" applyBorder="1" applyAlignment="1">
      <alignment horizontal="left" vertical="center" wrapText="1"/>
    </xf>
    <xf numFmtId="43" fontId="25" fillId="0" borderId="17" xfId="12" applyFont="1" applyBorder="1" applyAlignment="1">
      <alignment vertical="center" wrapText="1"/>
    </xf>
    <xf numFmtId="43" fontId="25" fillId="0" borderId="65" xfId="12" applyFont="1" applyBorder="1" applyAlignment="1">
      <alignment vertical="center" wrapText="1"/>
    </xf>
    <xf numFmtId="168" fontId="25" fillId="0" borderId="19" xfId="0" applyNumberFormat="1" applyFont="1" applyBorder="1" applyAlignment="1">
      <alignment horizontal="center" vertical="center"/>
    </xf>
    <xf numFmtId="168" fontId="25" fillId="0" borderId="19" xfId="0" applyNumberFormat="1" applyFont="1" applyBorder="1" applyAlignment="1">
      <alignment vertical="center" wrapText="1"/>
    </xf>
    <xf numFmtId="168" fontId="25" fillId="0" borderId="0" xfId="12" applyNumberFormat="1" applyFont="1" applyFill="1" applyBorder="1" applyAlignment="1">
      <alignment vertical="center"/>
    </xf>
    <xf numFmtId="43" fontId="25" fillId="0" borderId="0" xfId="12" applyFont="1" applyBorder="1" applyAlignment="1">
      <alignment vertical="center" wrapText="1"/>
    </xf>
    <xf numFmtId="168" fontId="25" fillId="0" borderId="17" xfId="12" applyNumberFormat="1" applyFont="1" applyBorder="1" applyAlignment="1">
      <alignment horizontal="left" vertical="center" wrapText="1"/>
    </xf>
    <xf numFmtId="168" fontId="25" fillId="0" borderId="17" xfId="12" applyNumberFormat="1" applyFont="1" applyBorder="1" applyAlignment="1">
      <alignment vertical="center" wrapText="1"/>
    </xf>
    <xf numFmtId="168" fontId="22" fillId="0" borderId="67" xfId="12" applyNumberFormat="1" applyFont="1" applyBorder="1" applyAlignment="1">
      <alignment vertical="center"/>
    </xf>
    <xf numFmtId="168" fontId="22" fillId="0" borderId="0" xfId="12" applyNumberFormat="1" applyFont="1" applyFill="1" applyAlignment="1">
      <alignment vertical="center"/>
    </xf>
    <xf numFmtId="168" fontId="22" fillId="0" borderId="0" xfId="12" applyNumberFormat="1" applyFont="1" applyAlignment="1">
      <alignment vertical="center"/>
    </xf>
    <xf numFmtId="0" fontId="110" fillId="0" borderId="0" xfId="0" applyFont="1" applyFill="1" applyAlignment="1">
      <alignment horizontal="center" vertical="top" wrapText="1"/>
    </xf>
    <xf numFmtId="0" fontId="110" fillId="0" borderId="0" xfId="0" applyFont="1" applyFill="1" applyBorder="1" applyAlignment="1">
      <alignment horizontal="center" vertical="top" wrapText="1"/>
    </xf>
    <xf numFmtId="0" fontId="102" fillId="4" borderId="19" xfId="0" applyFont="1" applyFill="1" applyBorder="1" applyAlignment="1">
      <alignment horizontal="center" vertical="center" wrapText="1" readingOrder="1"/>
    </xf>
    <xf numFmtId="0" fontId="10" fillId="0" borderId="0" xfId="0" applyFont="1" applyFill="1" applyBorder="1" applyAlignment="1" applyProtection="1">
      <alignment horizontal="center" vertical="center"/>
      <protection locked="0"/>
    </xf>
    <xf numFmtId="0" fontId="74" fillId="6" borderId="50" xfId="0" applyFont="1" applyFill="1" applyBorder="1" applyAlignment="1">
      <alignment horizontal="justify" vertical="center" wrapText="1"/>
    </xf>
    <xf numFmtId="0" fontId="74" fillId="6" borderId="13" xfId="0" applyFont="1" applyFill="1" applyBorder="1" applyAlignment="1">
      <alignment horizontal="justify" vertical="center" wrapText="1"/>
    </xf>
    <xf numFmtId="0" fontId="73" fillId="0" borderId="10" xfId="0" applyFont="1" applyBorder="1" applyAlignment="1">
      <alignment horizontal="justify" vertical="center" wrapText="1"/>
    </xf>
    <xf numFmtId="0" fontId="73" fillId="0" borderId="11" xfId="0" applyFont="1" applyBorder="1" applyAlignment="1">
      <alignment horizontal="justify" vertical="center" wrapText="1"/>
    </xf>
    <xf numFmtId="0" fontId="73" fillId="0" borderId="12" xfId="0" applyFont="1" applyBorder="1" applyAlignment="1">
      <alignment horizontal="justify" vertical="center" wrapText="1"/>
    </xf>
    <xf numFmtId="0" fontId="74" fillId="0" borderId="50" xfId="0" applyFont="1" applyBorder="1" applyAlignment="1">
      <alignment horizontal="justify" vertical="center" wrapText="1"/>
    </xf>
    <xf numFmtId="0" fontId="74" fillId="0" borderId="13" xfId="0" applyFont="1" applyBorder="1" applyAlignment="1">
      <alignment horizontal="justify" vertical="center" wrapText="1"/>
    </xf>
    <xf numFmtId="0" fontId="5" fillId="0" borderId="0" xfId="0" applyFont="1" applyFill="1" applyBorder="1" applyAlignment="1" applyProtection="1">
      <alignment horizontal="left" wrapText="1"/>
      <protection locked="0"/>
    </xf>
    <xf numFmtId="0" fontId="10" fillId="0" borderId="0" xfId="0" applyFont="1" applyFill="1" applyBorder="1" applyAlignment="1" applyProtection="1">
      <alignment horizontal="center" vertical="top"/>
      <protection locked="0"/>
    </xf>
    <xf numFmtId="0" fontId="6" fillId="0" borderId="0" xfId="0" applyFont="1" applyFill="1" applyBorder="1" applyAlignment="1" applyProtection="1">
      <alignment horizontal="center" vertical="top"/>
      <protection locked="0"/>
    </xf>
    <xf numFmtId="0" fontId="10" fillId="0" borderId="0" xfId="0" applyFont="1" applyFill="1" applyBorder="1" applyAlignment="1" applyProtection="1">
      <alignment horizontal="center"/>
      <protection locked="0"/>
    </xf>
    <xf numFmtId="0" fontId="3" fillId="4" borderId="0" xfId="0" applyFont="1" applyFill="1" applyBorder="1" applyAlignment="1" applyProtection="1">
      <alignment horizontal="center" vertical="center" wrapText="1"/>
      <protection locked="0"/>
    </xf>
    <xf numFmtId="0" fontId="67" fillId="4" borderId="8" xfId="0" applyFont="1" applyFill="1" applyBorder="1" applyAlignment="1">
      <alignment horizontal="center" vertical="center" wrapText="1"/>
    </xf>
    <xf numFmtId="0" fontId="11" fillId="0" borderId="8" xfId="0" applyFont="1" applyFill="1" applyBorder="1" applyAlignment="1" applyProtection="1">
      <alignment horizontal="center" vertical="top"/>
      <protection locked="0"/>
    </xf>
    <xf numFmtId="0" fontId="21" fillId="2" borderId="5" xfId="0" applyFont="1" applyFill="1" applyBorder="1" applyAlignment="1" applyProtection="1">
      <alignment horizontal="left" vertical="center" wrapText="1"/>
      <protection locked="0"/>
    </xf>
    <xf numFmtId="0" fontId="21" fillId="2" borderId="0" xfId="0" applyFont="1" applyFill="1" applyBorder="1" applyAlignment="1" applyProtection="1">
      <alignment horizontal="left" vertical="center" wrapText="1"/>
      <protection locked="0"/>
    </xf>
    <xf numFmtId="0" fontId="16" fillId="0" borderId="37" xfId="0" applyFont="1" applyBorder="1" applyAlignment="1" applyProtection="1">
      <alignment horizontal="center" vertical="center"/>
      <protection locked="0"/>
    </xf>
    <xf numFmtId="0" fontId="16" fillId="0" borderId="38" xfId="0" applyFont="1" applyBorder="1" applyAlignment="1" applyProtection="1">
      <alignment horizontal="center" vertical="center"/>
      <protection locked="0"/>
    </xf>
    <xf numFmtId="0" fontId="38" fillId="7" borderId="1" xfId="0" applyFont="1" applyFill="1" applyBorder="1" applyAlignment="1">
      <alignment horizontal="center" vertical="center"/>
    </xf>
    <xf numFmtId="0" fontId="38" fillId="7" borderId="2" xfId="0" applyFont="1" applyFill="1" applyBorder="1" applyAlignment="1">
      <alignment horizontal="center" vertical="center"/>
    </xf>
    <xf numFmtId="0" fontId="38" fillId="7" borderId="3" xfId="0" applyFont="1" applyFill="1" applyBorder="1" applyAlignment="1">
      <alignment horizontal="center" vertical="center"/>
    </xf>
    <xf numFmtId="0" fontId="38" fillId="7" borderId="5" xfId="0" applyFont="1" applyFill="1" applyBorder="1" applyAlignment="1">
      <alignment horizontal="center" vertical="center"/>
    </xf>
    <xf numFmtId="0" fontId="38" fillId="7" borderId="0" xfId="0" applyFont="1" applyFill="1" applyBorder="1" applyAlignment="1">
      <alignment horizontal="center" vertical="center"/>
    </xf>
    <xf numFmtId="0" fontId="38" fillId="7" borderId="6" xfId="0" applyFont="1" applyFill="1" applyBorder="1" applyAlignment="1">
      <alignment horizontal="center" vertical="center"/>
    </xf>
    <xf numFmtId="0" fontId="38" fillId="7" borderId="7" xfId="0" applyFont="1" applyFill="1" applyBorder="1" applyAlignment="1">
      <alignment horizontal="center" vertical="center"/>
    </xf>
    <xf numFmtId="0" fontId="38" fillId="7" borderId="8" xfId="0" applyFont="1" applyFill="1" applyBorder="1" applyAlignment="1">
      <alignment horizontal="center" vertical="center"/>
    </xf>
    <xf numFmtId="0" fontId="38" fillId="7" borderId="9" xfId="0" applyFont="1" applyFill="1" applyBorder="1" applyAlignment="1">
      <alignment horizontal="center" vertical="center"/>
    </xf>
    <xf numFmtId="0" fontId="6" fillId="0" borderId="0" xfId="0" applyFont="1" applyFill="1" applyBorder="1" applyAlignment="1" applyProtection="1">
      <alignment horizontal="center" vertical="top"/>
    </xf>
    <xf numFmtId="0" fontId="25" fillId="0" borderId="5" xfId="0" applyFont="1" applyFill="1" applyBorder="1" applyAlignment="1" applyProtection="1">
      <alignment horizontal="justify" vertical="top"/>
      <protection locked="0"/>
    </xf>
    <xf numFmtId="0" fontId="25" fillId="0" borderId="0" xfId="0" applyFont="1" applyFill="1" applyBorder="1" applyAlignment="1" applyProtection="1">
      <alignment horizontal="justify" vertical="top"/>
      <protection locked="0"/>
    </xf>
    <xf numFmtId="0" fontId="6" fillId="0" borderId="8" xfId="0" applyFont="1" applyFill="1" applyBorder="1" applyAlignment="1" applyProtection="1">
      <alignment horizontal="center" vertical="top"/>
      <protection locked="0"/>
    </xf>
    <xf numFmtId="0" fontId="3" fillId="0" borderId="41" xfId="0" applyFont="1" applyFill="1" applyBorder="1" applyAlignment="1" applyProtection="1">
      <alignment horizontal="center" vertical="center"/>
      <protection locked="0"/>
    </xf>
    <xf numFmtId="0" fontId="3" fillId="0" borderId="40" xfId="0" applyFont="1" applyFill="1" applyBorder="1" applyAlignment="1" applyProtection="1">
      <alignment horizontal="center" vertical="center"/>
      <protection locked="0"/>
    </xf>
    <xf numFmtId="0" fontId="6" fillId="0" borderId="43" xfId="0" applyFont="1" applyFill="1" applyBorder="1" applyAlignment="1" applyProtection="1">
      <alignment horizontal="center" vertical="center"/>
      <protection locked="0"/>
    </xf>
    <xf numFmtId="0" fontId="6" fillId="0" borderId="21"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xf>
    <xf numFmtId="0" fontId="11" fillId="0" borderId="8" xfId="0" applyFont="1" applyFill="1" applyBorder="1" applyAlignment="1" applyProtection="1">
      <alignment horizontal="center" vertical="center"/>
      <protection locked="0"/>
    </xf>
    <xf numFmtId="0" fontId="6" fillId="0" borderId="5" xfId="0" applyFont="1" applyBorder="1" applyAlignment="1" applyProtection="1">
      <alignment horizontal="justify" vertical="top" wrapText="1"/>
      <protection locked="0"/>
    </xf>
    <xf numFmtId="0" fontId="6" fillId="0" borderId="0" xfId="0" applyFont="1" applyBorder="1" applyAlignment="1" applyProtection="1">
      <alignment horizontal="justify" vertical="top" wrapText="1"/>
      <protection locked="0"/>
    </xf>
    <xf numFmtId="0" fontId="7" fillId="0" borderId="7" xfId="0" applyFont="1" applyBorder="1" applyAlignment="1" applyProtection="1">
      <alignment horizontal="justify" vertical="top" wrapText="1"/>
      <protection locked="0"/>
    </xf>
    <xf numFmtId="0" fontId="7" fillId="0" borderId="8" xfId="0" applyFont="1" applyBorder="1" applyAlignment="1" applyProtection="1">
      <alignment horizontal="justify" vertical="top" wrapText="1"/>
      <protection locked="0"/>
    </xf>
    <xf numFmtId="0" fontId="10" fillId="0" borderId="1" xfId="0" applyFont="1" applyFill="1" applyBorder="1" applyAlignment="1" applyProtection="1">
      <alignment horizontal="center" vertical="center" wrapText="1"/>
      <protection locked="0"/>
    </xf>
    <xf numFmtId="0" fontId="10" fillId="0" borderId="2" xfId="0" applyFont="1" applyFill="1" applyBorder="1" applyAlignment="1" applyProtection="1">
      <alignment horizontal="center" vertical="center" wrapText="1"/>
      <protection locked="0"/>
    </xf>
    <xf numFmtId="0" fontId="7" fillId="0" borderId="5" xfId="0" applyFont="1" applyBorder="1" applyAlignment="1" applyProtection="1">
      <alignment horizontal="justify" vertical="top" wrapText="1"/>
      <protection locked="0"/>
    </xf>
    <xf numFmtId="0" fontId="7" fillId="0" borderId="0" xfId="0" applyFont="1" applyBorder="1" applyAlignment="1" applyProtection="1">
      <alignment horizontal="justify" vertical="top" wrapText="1"/>
      <protection locked="0"/>
    </xf>
    <xf numFmtId="0" fontId="6" fillId="0" borderId="5" xfId="0" applyFont="1" applyBorder="1" applyAlignment="1" applyProtection="1">
      <alignment horizontal="left" vertical="top" wrapText="1" indent="5"/>
      <protection locked="0"/>
    </xf>
    <xf numFmtId="0" fontId="6" fillId="0" borderId="0" xfId="0" applyFont="1" applyBorder="1" applyAlignment="1" applyProtection="1">
      <alignment horizontal="left" vertical="top" wrapText="1" indent="5"/>
      <protection locked="0"/>
    </xf>
    <xf numFmtId="0" fontId="3" fillId="0" borderId="10"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58" fillId="0" borderId="5" xfId="0" applyFont="1" applyBorder="1" applyAlignment="1">
      <alignment horizontal="justify" vertical="center" wrapText="1"/>
    </xf>
    <xf numFmtId="0" fontId="58" fillId="0" borderId="6" xfId="0" applyFont="1" applyBorder="1" applyAlignment="1">
      <alignment horizontal="justify" vertical="center" wrapText="1"/>
    </xf>
    <xf numFmtId="0" fontId="38" fillId="4" borderId="0" xfId="0" applyFont="1" applyFill="1" applyBorder="1" applyAlignment="1">
      <alignment horizontal="center" vertical="center" wrapText="1"/>
    </xf>
    <xf numFmtId="0" fontId="57" fillId="4" borderId="8" xfId="0" applyFont="1" applyFill="1" applyBorder="1" applyAlignment="1">
      <alignment horizontal="center" vertical="center" wrapText="1"/>
    </xf>
    <xf numFmtId="0" fontId="58" fillId="4" borderId="1" xfId="0" applyFont="1" applyFill="1" applyBorder="1" applyAlignment="1">
      <alignment horizontal="center" vertical="center" wrapText="1"/>
    </xf>
    <xf numFmtId="0" fontId="58" fillId="4" borderId="3" xfId="0" applyFont="1" applyFill="1" applyBorder="1" applyAlignment="1">
      <alignment horizontal="center" vertical="center" wrapText="1"/>
    </xf>
    <xf numFmtId="0" fontId="58" fillId="4" borderId="7" xfId="0" applyFont="1" applyFill="1" applyBorder="1" applyAlignment="1">
      <alignment horizontal="center" vertical="center" wrapText="1"/>
    </xf>
    <xf numFmtId="0" fontId="58" fillId="4" borderId="9" xfId="0" applyFont="1" applyFill="1" applyBorder="1" applyAlignment="1">
      <alignment horizontal="center" vertical="center" wrapText="1"/>
    </xf>
    <xf numFmtId="0" fontId="58" fillId="4" borderId="50" xfId="0" applyFont="1" applyFill="1" applyBorder="1" applyAlignment="1">
      <alignment horizontal="center" vertical="center" wrapText="1"/>
    </xf>
    <xf numFmtId="0" fontId="58" fillId="4" borderId="13" xfId="0" applyFont="1" applyFill="1" applyBorder="1" applyAlignment="1">
      <alignment horizontal="center" vertical="center" wrapText="1"/>
    </xf>
    <xf numFmtId="0" fontId="58" fillId="0" borderId="1" xfId="0" applyFont="1" applyBorder="1" applyAlignment="1">
      <alignment horizontal="justify" vertical="center" wrapText="1"/>
    </xf>
    <xf numFmtId="0" fontId="58" fillId="0" borderId="3" xfId="0" applyFont="1" applyBorder="1" applyAlignment="1">
      <alignment horizontal="justify" vertical="center" wrapText="1"/>
    </xf>
    <xf numFmtId="0" fontId="61" fillId="0" borderId="0" xfId="0" applyFont="1" applyAlignment="1">
      <alignment horizontal="center" vertical="justify"/>
    </xf>
    <xf numFmtId="0" fontId="62" fillId="6" borderId="50" xfId="0" applyFont="1" applyFill="1" applyBorder="1" applyAlignment="1">
      <alignment horizontal="center" vertical="center"/>
    </xf>
    <xf numFmtId="0" fontId="62" fillId="6" borderId="4" xfId="0" applyFont="1" applyFill="1" applyBorder="1" applyAlignment="1">
      <alignment horizontal="center" vertical="center"/>
    </xf>
    <xf numFmtId="0" fontId="62" fillId="6" borderId="13" xfId="0" applyFont="1" applyFill="1" applyBorder="1" applyAlignment="1">
      <alignment horizontal="center" vertical="center"/>
    </xf>
    <xf numFmtId="0" fontId="62" fillId="6" borderId="50" xfId="0" applyFont="1" applyFill="1" applyBorder="1" applyAlignment="1">
      <alignment horizontal="center" vertical="center" wrapText="1"/>
    </xf>
    <xf numFmtId="0" fontId="62" fillId="6" borderId="4" xfId="0" applyFont="1" applyFill="1" applyBorder="1" applyAlignment="1">
      <alignment horizontal="center" vertical="center" wrapText="1"/>
    </xf>
    <xf numFmtId="0" fontId="62" fillId="6" borderId="13" xfId="0" applyFont="1" applyFill="1" applyBorder="1" applyAlignment="1">
      <alignment horizontal="center" vertical="center" wrapText="1"/>
    </xf>
    <xf numFmtId="0" fontId="59" fillId="0" borderId="5" xfId="0" applyFont="1" applyBorder="1" applyAlignment="1">
      <alignment horizontal="justify" vertical="center" wrapText="1"/>
    </xf>
    <xf numFmtId="0" fontId="59" fillId="0" borderId="6" xfId="0" applyFont="1" applyBorder="1" applyAlignment="1">
      <alignment horizontal="justify" vertical="center" wrapText="1"/>
    </xf>
    <xf numFmtId="0" fontId="60" fillId="0" borderId="7" xfId="0" applyFont="1" applyBorder="1" applyAlignment="1">
      <alignment horizontal="justify" vertical="center" wrapText="1"/>
    </xf>
    <xf numFmtId="0" fontId="60" fillId="0" borderId="9" xfId="0" applyFont="1" applyBorder="1" applyAlignment="1">
      <alignment horizontal="justify" vertical="center" wrapText="1"/>
    </xf>
    <xf numFmtId="0" fontId="1" fillId="0" borderId="8" xfId="0" applyFont="1" applyFill="1" applyBorder="1" applyAlignment="1">
      <alignment horizontal="center" vertical="center"/>
    </xf>
    <xf numFmtId="0" fontId="3" fillId="0" borderId="1" xfId="0" applyFont="1" applyBorder="1" applyAlignment="1">
      <alignment horizontal="center" vertical="justify"/>
    </xf>
    <xf numFmtId="0" fontId="3" fillId="0" borderId="2" xfId="0" applyFont="1" applyBorder="1" applyAlignment="1">
      <alignment horizontal="center" vertical="justify"/>
    </xf>
    <xf numFmtId="0" fontId="3" fillId="0" borderId="3" xfId="0" applyFont="1" applyBorder="1" applyAlignment="1">
      <alignment horizontal="center" vertical="justify"/>
    </xf>
    <xf numFmtId="0" fontId="3" fillId="0" borderId="5" xfId="0" applyFont="1" applyBorder="1" applyAlignment="1">
      <alignment horizontal="center" vertical="justify"/>
    </xf>
    <xf numFmtId="0" fontId="3" fillId="0" borderId="0" xfId="0" applyFont="1" applyBorder="1" applyAlignment="1">
      <alignment horizontal="center" vertical="justify"/>
    </xf>
    <xf numFmtId="0" fontId="3" fillId="0" borderId="6" xfId="0" applyFont="1" applyBorder="1" applyAlignment="1">
      <alignment horizontal="center" vertical="justify"/>
    </xf>
    <xf numFmtId="0" fontId="3" fillId="0" borderId="7" xfId="0" applyFont="1" applyBorder="1" applyAlignment="1">
      <alignment horizontal="center" vertical="justify"/>
    </xf>
    <xf numFmtId="0" fontId="3" fillId="0" borderId="8" xfId="0" applyFont="1" applyBorder="1" applyAlignment="1">
      <alignment horizontal="center" vertical="justify"/>
    </xf>
    <xf numFmtId="0" fontId="3" fillId="0" borderId="9" xfId="0" applyFont="1" applyBorder="1" applyAlignment="1">
      <alignment horizontal="center" vertical="justify"/>
    </xf>
    <xf numFmtId="0" fontId="10" fillId="0" borderId="0" xfId="0" applyFont="1" applyFill="1" applyBorder="1" applyAlignment="1">
      <alignment horizontal="center"/>
    </xf>
    <xf numFmtId="0" fontId="10" fillId="0" borderId="0" xfId="0" applyFont="1" applyFill="1" applyBorder="1" applyAlignment="1">
      <alignment horizontal="center" vertical="top"/>
    </xf>
    <xf numFmtId="0" fontId="6" fillId="0" borderId="0" xfId="0" applyFont="1" applyFill="1" applyBorder="1" applyAlignment="1">
      <alignment horizontal="center" vertical="top"/>
    </xf>
    <xf numFmtId="0" fontId="11" fillId="0" borderId="8" xfId="0" applyFont="1" applyFill="1" applyBorder="1" applyAlignment="1">
      <alignment horizontal="center" vertical="top"/>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11" fillId="0" borderId="8" xfId="0" applyFont="1" applyFill="1" applyBorder="1" applyAlignment="1">
      <alignment horizontal="left" vertical="top"/>
    </xf>
    <xf numFmtId="0" fontId="6" fillId="0" borderId="10"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3" fillId="0" borderId="45"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protection locked="0"/>
    </xf>
    <xf numFmtId="0" fontId="3" fillId="0" borderId="47" xfId="0" applyFont="1" applyFill="1" applyBorder="1" applyAlignment="1" applyProtection="1">
      <alignment horizontal="center" vertical="center"/>
      <protection locked="0"/>
    </xf>
    <xf numFmtId="0" fontId="3" fillId="0" borderId="60" xfId="0" applyFont="1" applyFill="1" applyBorder="1" applyAlignment="1" applyProtection="1">
      <alignment horizontal="center" vertical="center"/>
      <protection locked="0"/>
    </xf>
    <xf numFmtId="0" fontId="3" fillId="0" borderId="48" xfId="0" applyFont="1" applyFill="1" applyBorder="1" applyAlignment="1" applyProtection="1">
      <alignment horizontal="center" vertical="center"/>
      <protection locked="0"/>
    </xf>
    <xf numFmtId="0" fontId="3" fillId="0" borderId="55" xfId="0" applyFont="1" applyFill="1" applyBorder="1" applyAlignment="1" applyProtection="1">
      <alignment horizontal="center" vertical="center"/>
      <protection locked="0"/>
    </xf>
    <xf numFmtId="0" fontId="80" fillId="0" borderId="0" xfId="0" applyFont="1" applyBorder="1" applyAlignment="1" applyProtection="1">
      <alignment horizontal="left" vertical="center" wrapText="1"/>
      <protection locked="0"/>
    </xf>
    <xf numFmtId="0" fontId="25" fillId="0" borderId="10" xfId="0" applyFont="1" applyBorder="1" applyAlignment="1" applyProtection="1">
      <alignment horizontal="center" vertical="center"/>
      <protection locked="0"/>
    </xf>
    <xf numFmtId="0" fontId="25" fillId="0" borderId="12" xfId="0" applyFont="1" applyBorder="1" applyAlignment="1" applyProtection="1">
      <alignment horizontal="center" vertical="center"/>
      <protection locked="0"/>
    </xf>
    <xf numFmtId="0" fontId="3" fillId="0" borderId="5"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3" fillId="0" borderId="1"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wrapText="1"/>
      <protection locked="0"/>
    </xf>
    <xf numFmtId="0" fontId="3" fillId="0" borderId="5" xfId="0" applyFont="1" applyFill="1" applyBorder="1" applyAlignment="1" applyProtection="1">
      <alignment horizontal="center" vertical="center" wrapText="1"/>
      <protection locked="0"/>
    </xf>
    <xf numFmtId="0" fontId="3" fillId="0" borderId="6" xfId="0" applyFont="1" applyFill="1" applyBorder="1" applyAlignment="1" applyProtection="1">
      <alignment horizontal="center" vertical="center" wrapText="1"/>
      <protection locked="0"/>
    </xf>
    <xf numFmtId="0" fontId="3" fillId="0" borderId="7" xfId="0" applyFont="1" applyFill="1" applyBorder="1" applyAlignment="1" applyProtection="1">
      <alignment horizontal="center" vertical="center" wrapText="1"/>
      <protection locked="0"/>
    </xf>
    <xf numFmtId="0" fontId="3" fillId="0" borderId="9" xfId="0" applyFont="1" applyFill="1" applyBorder="1" applyAlignment="1" applyProtection="1">
      <alignment horizontal="center" vertical="center" wrapText="1"/>
      <protection locked="0"/>
    </xf>
    <xf numFmtId="0" fontId="3" fillId="0" borderId="43" xfId="0" applyFont="1" applyBorder="1" applyAlignment="1" applyProtection="1">
      <alignment horizontal="center" vertical="center"/>
    </xf>
    <xf numFmtId="0" fontId="3" fillId="0" borderId="56" xfId="0" applyFont="1" applyBorder="1" applyAlignment="1" applyProtection="1">
      <alignment horizontal="center" vertical="center"/>
    </xf>
    <xf numFmtId="0" fontId="1" fillId="0" borderId="5" xfId="0" applyFont="1" applyBorder="1" applyAlignment="1" applyProtection="1">
      <alignment horizontal="left" vertical="center" wrapText="1" indent="1"/>
      <protection locked="0"/>
    </xf>
    <xf numFmtId="0" fontId="1" fillId="0" borderId="6" xfId="0" applyFont="1" applyBorder="1" applyAlignment="1" applyProtection="1">
      <alignment horizontal="left" vertical="center" wrapText="1" indent="1"/>
      <protection locked="0"/>
    </xf>
    <xf numFmtId="0" fontId="3" fillId="0" borderId="1" xfId="0" applyFont="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0" fontId="38" fillId="4" borderId="0" xfId="0" applyFont="1" applyFill="1" applyBorder="1" applyAlignment="1" applyProtection="1">
      <alignment horizontal="center" vertical="center" wrapText="1"/>
      <protection locked="0"/>
    </xf>
    <xf numFmtId="0" fontId="58" fillId="4" borderId="1" xfId="0" applyFont="1" applyFill="1" applyBorder="1" applyAlignment="1">
      <alignment horizontal="center" vertical="center"/>
    </xf>
    <xf numFmtId="0" fontId="58" fillId="4" borderId="2" xfId="0" applyFont="1" applyFill="1" applyBorder="1" applyAlignment="1">
      <alignment horizontal="center" vertical="center"/>
    </xf>
    <xf numFmtId="0" fontId="58" fillId="4" borderId="3" xfId="0" applyFont="1" applyFill="1" applyBorder="1" applyAlignment="1">
      <alignment horizontal="center" vertical="center"/>
    </xf>
    <xf numFmtId="0" fontId="58" fillId="4" borderId="10" xfId="0" applyFont="1" applyFill="1" applyBorder="1" applyAlignment="1">
      <alignment horizontal="center" vertical="center"/>
    </xf>
    <xf numFmtId="0" fontId="58" fillId="4" borderId="11" xfId="0" applyFont="1" applyFill="1" applyBorder="1" applyAlignment="1">
      <alignment horizontal="center" vertical="center"/>
    </xf>
    <xf numFmtId="0" fontId="58" fillId="4" borderId="12" xfId="0" applyFont="1" applyFill="1" applyBorder="1" applyAlignment="1">
      <alignment horizontal="center" vertical="center"/>
    </xf>
    <xf numFmtId="0" fontId="58" fillId="4" borderId="50" xfId="0" applyFont="1" applyFill="1" applyBorder="1" applyAlignment="1">
      <alignment horizontal="center" vertical="center"/>
    </xf>
    <xf numFmtId="0" fontId="58" fillId="4" borderId="4" xfId="0" applyFont="1" applyFill="1" applyBorder="1" applyAlignment="1">
      <alignment horizontal="center" vertical="center"/>
    </xf>
    <xf numFmtId="0" fontId="58" fillId="4" borderId="13" xfId="0" applyFont="1" applyFill="1" applyBorder="1" applyAlignment="1">
      <alignment horizontal="center" vertical="center"/>
    </xf>
    <xf numFmtId="0" fontId="58" fillId="4" borderId="5" xfId="0" applyFont="1" applyFill="1" applyBorder="1" applyAlignment="1">
      <alignment horizontal="center" vertical="center"/>
    </xf>
    <xf numFmtId="0" fontId="58" fillId="4" borderId="0" xfId="0" applyFont="1" applyFill="1" applyBorder="1" applyAlignment="1">
      <alignment horizontal="center" vertical="center"/>
    </xf>
    <xf numFmtId="0" fontId="58" fillId="4" borderId="6" xfId="0" applyFont="1" applyFill="1" applyBorder="1" applyAlignment="1">
      <alignment horizontal="center" vertical="center"/>
    </xf>
    <xf numFmtId="0" fontId="58" fillId="4" borderId="7" xfId="0" applyFont="1" applyFill="1" applyBorder="1" applyAlignment="1">
      <alignment horizontal="center" vertical="center"/>
    </xf>
    <xf numFmtId="0" fontId="58" fillId="4" borderId="8" xfId="0" applyFont="1" applyFill="1" applyBorder="1" applyAlignment="1">
      <alignment horizontal="center" vertical="center"/>
    </xf>
    <xf numFmtId="0" fontId="58" fillId="4" borderId="9" xfId="0" applyFont="1" applyFill="1" applyBorder="1" applyAlignment="1">
      <alignment horizontal="center" vertical="center"/>
    </xf>
    <xf numFmtId="0" fontId="58" fillId="4" borderId="50" xfId="0" applyFont="1" applyFill="1" applyBorder="1" applyAlignment="1">
      <alignment horizontal="center" vertical="justify"/>
    </xf>
    <xf numFmtId="0" fontId="58" fillId="4" borderId="13" xfId="0" applyFont="1" applyFill="1" applyBorder="1" applyAlignment="1">
      <alignment horizontal="center" vertical="justify"/>
    </xf>
    <xf numFmtId="0" fontId="59" fillId="0" borderId="1" xfId="0" applyFont="1" applyBorder="1" applyAlignment="1">
      <alignment horizontal="justify" vertical="center"/>
    </xf>
    <xf numFmtId="0" fontId="59" fillId="0" borderId="2" xfId="0" applyFont="1" applyBorder="1" applyAlignment="1">
      <alignment horizontal="justify" vertical="center"/>
    </xf>
    <xf numFmtId="0" fontId="59" fillId="0" borderId="3" xfId="0" applyFont="1" applyBorder="1" applyAlignment="1">
      <alignment horizontal="justify" vertical="center"/>
    </xf>
    <xf numFmtId="0" fontId="59" fillId="0" borderId="0" xfId="0" applyFont="1" applyBorder="1" applyAlignment="1">
      <alignment horizontal="left" vertical="center"/>
    </xf>
    <xf numFmtId="0" fontId="59" fillId="0" borderId="51" xfId="0" applyFont="1" applyBorder="1" applyAlignment="1">
      <alignment horizontal="left" vertical="center"/>
    </xf>
    <xf numFmtId="0" fontId="59" fillId="0" borderId="5" xfId="0" applyFont="1" applyBorder="1" applyAlignment="1">
      <alignment horizontal="left" vertical="center"/>
    </xf>
    <xf numFmtId="0" fontId="58" fillId="0" borderId="5" xfId="0" applyFont="1" applyBorder="1" applyAlignment="1">
      <alignment horizontal="left" vertical="center"/>
    </xf>
    <xf numFmtId="0" fontId="58" fillId="0" borderId="0" xfId="0" applyFont="1" applyBorder="1" applyAlignment="1">
      <alignment horizontal="left" vertical="center"/>
    </xf>
    <xf numFmtId="0" fontId="58" fillId="0" borderId="6" xfId="0" applyFont="1" applyBorder="1" applyAlignment="1">
      <alignment horizontal="left" vertical="center"/>
    </xf>
    <xf numFmtId="167" fontId="58" fillId="0" borderId="53" xfId="0" applyNumberFormat="1" applyFont="1" applyBorder="1" applyAlignment="1">
      <alignment horizontal="right" vertical="center"/>
    </xf>
    <xf numFmtId="0" fontId="59" fillId="0" borderId="0" xfId="0" applyFont="1" applyBorder="1" applyAlignment="1">
      <alignment vertical="center"/>
    </xf>
    <xf numFmtId="0" fontId="59" fillId="0" borderId="51" xfId="0" applyFont="1" applyBorder="1" applyAlignment="1">
      <alignment vertical="center"/>
    </xf>
    <xf numFmtId="167" fontId="59" fillId="0" borderId="53" xfId="0" applyNumberFormat="1" applyFont="1" applyBorder="1" applyAlignment="1" applyProtection="1">
      <alignment horizontal="right" vertical="center"/>
    </xf>
    <xf numFmtId="0" fontId="58" fillId="0" borderId="51" xfId="0" applyFont="1" applyBorder="1" applyAlignment="1">
      <alignment horizontal="left" vertical="center"/>
    </xf>
    <xf numFmtId="0" fontId="59" fillId="0" borderId="0" xfId="0" applyFont="1" applyAlignment="1">
      <alignment horizontal="left" vertical="center"/>
    </xf>
    <xf numFmtId="0" fontId="67" fillId="0" borderId="5" xfId="0" applyFont="1" applyBorder="1" applyAlignment="1">
      <alignment horizontal="left" vertical="center"/>
    </xf>
    <xf numFmtId="0" fontId="67" fillId="0" borderId="0" xfId="0" applyFont="1" applyBorder="1" applyAlignment="1">
      <alignment horizontal="left" vertical="center"/>
    </xf>
    <xf numFmtId="0" fontId="67" fillId="0" borderId="51" xfId="0" applyFont="1" applyBorder="1" applyAlignment="1">
      <alignment horizontal="left" vertical="center"/>
    </xf>
    <xf numFmtId="0" fontId="65" fillId="0" borderId="8" xfId="0" applyFont="1" applyBorder="1" applyAlignment="1">
      <alignment horizontal="left" vertical="center"/>
    </xf>
    <xf numFmtId="0" fontId="65" fillId="0" borderId="52" xfId="0" applyFont="1" applyBorder="1" applyAlignment="1">
      <alignment horizontal="left" vertical="center"/>
    </xf>
    <xf numFmtId="0" fontId="58" fillId="0" borderId="0" xfId="0" applyFont="1" applyAlignment="1">
      <alignment horizontal="left" vertical="center"/>
    </xf>
    <xf numFmtId="0" fontId="59" fillId="0" borderId="0" xfId="0" applyFont="1" applyBorder="1" applyAlignment="1">
      <alignment horizontal="left" vertical="justify"/>
    </xf>
    <xf numFmtId="0" fontId="59" fillId="0" borderId="51" xfId="0" applyFont="1" applyBorder="1" applyAlignment="1">
      <alignment horizontal="left" vertical="justify"/>
    </xf>
    <xf numFmtId="0" fontId="6" fillId="2" borderId="43" xfId="0" applyFont="1" applyFill="1" applyBorder="1" applyAlignment="1" applyProtection="1">
      <alignment horizontal="left" vertical="center"/>
      <protection locked="0"/>
    </xf>
    <xf numFmtId="0" fontId="6" fillId="2" borderId="21" xfId="0" applyFont="1" applyFill="1" applyBorder="1" applyAlignment="1" applyProtection="1">
      <alignment horizontal="left" vertical="center"/>
      <protection locked="0"/>
    </xf>
    <xf numFmtId="0" fontId="3" fillId="0" borderId="45" xfId="0" applyFont="1" applyFill="1" applyBorder="1" applyAlignment="1" applyProtection="1">
      <alignment horizontal="center" vertical="center" wrapText="1"/>
    </xf>
    <xf numFmtId="0" fontId="3" fillId="0" borderId="48" xfId="0" applyFont="1" applyFill="1" applyBorder="1" applyAlignment="1" applyProtection="1">
      <alignment horizontal="center" vertical="center" wrapText="1"/>
    </xf>
    <xf numFmtId="0" fontId="11" fillId="0" borderId="8" xfId="0" applyFont="1" applyFill="1" applyBorder="1" applyAlignment="1" applyProtection="1">
      <alignment horizontal="left" vertical="center"/>
      <protection locked="0"/>
    </xf>
    <xf numFmtId="0" fontId="68" fillId="0" borderId="5" xfId="0" applyFont="1" applyBorder="1" applyAlignment="1">
      <alignment horizontal="left" vertical="center"/>
    </xf>
    <xf numFmtId="0" fontId="68" fillId="0" borderId="6" xfId="0" applyFont="1" applyBorder="1" applyAlignment="1">
      <alignment horizontal="left" vertical="center"/>
    </xf>
    <xf numFmtId="0" fontId="69" fillId="0" borderId="5" xfId="0" applyFont="1" applyBorder="1" applyAlignment="1">
      <alignment horizontal="left" vertical="center"/>
    </xf>
    <xf numFmtId="0" fontId="69" fillId="0" borderId="6" xfId="0" applyFont="1" applyBorder="1" applyAlignment="1">
      <alignment horizontal="left" vertical="center"/>
    </xf>
    <xf numFmtId="0" fontId="68" fillId="0" borderId="1" xfId="0" applyFont="1" applyFill="1" applyBorder="1" applyAlignment="1">
      <alignment horizontal="center" vertical="center"/>
    </xf>
    <xf numFmtId="0" fontId="68" fillId="0" borderId="3" xfId="0" applyFont="1" applyFill="1" applyBorder="1" applyAlignment="1">
      <alignment horizontal="center" vertical="center"/>
    </xf>
    <xf numFmtId="0" fontId="68" fillId="0" borderId="7" xfId="0" applyFont="1" applyFill="1" applyBorder="1" applyAlignment="1">
      <alignment horizontal="center" vertical="center"/>
    </xf>
    <xf numFmtId="0" fontId="68" fillId="0" borderId="9" xfId="0" applyFont="1" applyFill="1" applyBorder="1" applyAlignment="1">
      <alignment horizontal="center" vertical="center"/>
    </xf>
    <xf numFmtId="0" fontId="68" fillId="0" borderId="10" xfId="0" applyFont="1" applyFill="1" applyBorder="1" applyAlignment="1">
      <alignment horizontal="center" vertical="center"/>
    </xf>
    <xf numFmtId="0" fontId="68" fillId="0" borderId="11" xfId="0" applyFont="1" applyFill="1" applyBorder="1" applyAlignment="1">
      <alignment horizontal="center" vertical="center"/>
    </xf>
    <xf numFmtId="0" fontId="68" fillId="0" borderId="12" xfId="0" applyFont="1" applyFill="1" applyBorder="1" applyAlignment="1">
      <alignment horizontal="center" vertical="center"/>
    </xf>
    <xf numFmtId="0" fontId="68" fillId="0" borderId="50" xfId="0" applyFont="1" applyFill="1" applyBorder="1" applyAlignment="1">
      <alignment horizontal="center" vertical="center"/>
    </xf>
    <xf numFmtId="0" fontId="68" fillId="0" borderId="13" xfId="0" applyFont="1" applyFill="1" applyBorder="1" applyAlignment="1">
      <alignment horizontal="center" vertical="center"/>
    </xf>
    <xf numFmtId="0" fontId="68" fillId="0" borderId="8" xfId="0" applyFont="1" applyFill="1" applyBorder="1" applyAlignment="1">
      <alignment horizontal="center" vertical="center"/>
    </xf>
    <xf numFmtId="0" fontId="68" fillId="0" borderId="52"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54" xfId="0" applyFont="1" applyFill="1" applyBorder="1" applyAlignment="1">
      <alignment horizontal="center" vertical="center"/>
    </xf>
    <xf numFmtId="0" fontId="68" fillId="0" borderId="5" xfId="0" applyFont="1" applyFill="1" applyBorder="1" applyAlignment="1">
      <alignment horizontal="center" vertical="center"/>
    </xf>
    <xf numFmtId="0" fontId="68" fillId="0" borderId="0" xfId="0" applyFont="1" applyFill="1" applyBorder="1" applyAlignment="1">
      <alignment horizontal="center" vertical="center"/>
    </xf>
    <xf numFmtId="0" fontId="68" fillId="0" borderId="51" xfId="0" applyFont="1" applyFill="1" applyBorder="1" applyAlignment="1">
      <alignment horizontal="center" vertical="center"/>
    </xf>
    <xf numFmtId="0" fontId="45" fillId="0" borderId="0" xfId="0" applyFont="1" applyFill="1" applyAlignment="1" applyProtection="1">
      <alignment horizontal="left" vertical="justify" indent="3"/>
      <protection locked="0"/>
    </xf>
    <xf numFmtId="0" fontId="47" fillId="0" borderId="0" xfId="0" applyFont="1" applyFill="1" applyAlignment="1" applyProtection="1">
      <alignment horizontal="left"/>
      <protection locked="0"/>
    </xf>
    <xf numFmtId="0" fontId="45" fillId="0" borderId="0" xfId="0" applyFont="1" applyFill="1" applyAlignment="1" applyProtection="1">
      <alignment horizontal="left"/>
      <protection locked="0"/>
    </xf>
    <xf numFmtId="0" fontId="3" fillId="0" borderId="45" xfId="0" applyFont="1" applyFill="1" applyBorder="1" applyAlignment="1" applyProtection="1">
      <alignment horizontal="center" vertical="center" wrapText="1"/>
      <protection locked="0"/>
    </xf>
    <xf numFmtId="0" fontId="3" fillId="0" borderId="48" xfId="0" applyFont="1" applyFill="1" applyBorder="1" applyAlignment="1" applyProtection="1">
      <alignment horizontal="center" vertical="center" wrapText="1"/>
      <protection locked="0"/>
    </xf>
    <xf numFmtId="0" fontId="25" fillId="0" borderId="50" xfId="0" applyFont="1" applyFill="1" applyBorder="1" applyAlignment="1">
      <alignment horizontal="center" vertical="center" wrapText="1"/>
    </xf>
    <xf numFmtId="0" fontId="25" fillId="0" borderId="13"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6" fillId="0" borderId="45" xfId="0" applyFont="1" applyFill="1" applyBorder="1" applyAlignment="1" applyProtection="1">
      <alignment horizontal="center" vertical="center"/>
      <protection locked="0"/>
    </xf>
    <xf numFmtId="0" fontId="6" fillId="0" borderId="48"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11" fillId="0" borderId="45" xfId="0" applyFont="1" applyFill="1" applyBorder="1" applyAlignment="1" applyProtection="1">
      <alignment horizontal="center" vertical="center"/>
      <protection locked="0"/>
    </xf>
    <xf numFmtId="0" fontId="11" fillId="0" borderId="48" xfId="0" applyFont="1" applyFill="1" applyBorder="1" applyAlignment="1" applyProtection="1">
      <alignment horizontal="center" vertical="center"/>
      <protection locked="0"/>
    </xf>
    <xf numFmtId="4" fontId="11" fillId="0" borderId="8" xfId="0" applyNumberFormat="1" applyFont="1" applyFill="1" applyBorder="1" applyAlignment="1" applyProtection="1">
      <alignment horizontal="left" vertical="center"/>
      <protection locked="0"/>
    </xf>
    <xf numFmtId="0" fontId="25" fillId="0" borderId="1" xfId="0" applyFont="1" applyBorder="1" applyAlignment="1">
      <alignment horizontal="justify" vertical="center" wrapText="1"/>
    </xf>
    <xf numFmtId="0" fontId="25" fillId="0" borderId="54" xfId="0" applyFont="1" applyBorder="1" applyAlignment="1">
      <alignment horizontal="justify" vertical="center" wrapText="1"/>
    </xf>
    <xf numFmtId="0" fontId="25" fillId="0" borderId="5" xfId="0" applyFont="1" applyBorder="1" applyAlignment="1">
      <alignment horizontal="left" vertical="center" wrapText="1"/>
    </xf>
    <xf numFmtId="0" fontId="25" fillId="0" borderId="51" xfId="0" applyFont="1" applyBorder="1" applyAlignment="1">
      <alignment horizontal="left" vertical="center" wrapText="1"/>
    </xf>
    <xf numFmtId="0" fontId="25" fillId="0" borderId="5" xfId="0" applyFont="1" applyBorder="1" applyAlignment="1">
      <alignment horizontal="left" vertical="center"/>
    </xf>
    <xf numFmtId="0" fontId="25" fillId="0" borderId="6" xfId="0" applyFont="1" applyBorder="1" applyAlignment="1">
      <alignment horizontal="left" vertical="center"/>
    </xf>
    <xf numFmtId="0" fontId="25" fillId="0" borderId="1" xfId="0" applyFont="1" applyFill="1" applyBorder="1" applyAlignment="1">
      <alignment horizontal="center" vertical="center"/>
    </xf>
    <xf numFmtId="0" fontId="25" fillId="0" borderId="3" xfId="0" applyFont="1" applyFill="1" applyBorder="1" applyAlignment="1">
      <alignment horizontal="center" vertical="center"/>
    </xf>
    <xf numFmtId="0" fontId="25" fillId="0" borderId="7" xfId="0" applyFont="1" applyFill="1" applyBorder="1" applyAlignment="1">
      <alignment horizontal="center" vertical="center"/>
    </xf>
    <xf numFmtId="0" fontId="25" fillId="0" borderId="9" xfId="0" applyFont="1" applyFill="1" applyBorder="1" applyAlignment="1">
      <alignment horizontal="center" vertical="center"/>
    </xf>
    <xf numFmtId="0" fontId="25" fillId="0" borderId="5"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51" xfId="0" applyFont="1" applyFill="1" applyBorder="1" applyAlignment="1">
      <alignment horizontal="center" vertical="center"/>
    </xf>
    <xf numFmtId="0" fontId="25" fillId="0" borderId="8" xfId="0" applyFont="1" applyFill="1" applyBorder="1" applyAlignment="1">
      <alignment horizontal="center" vertical="center"/>
    </xf>
    <xf numFmtId="0" fontId="25" fillId="0" borderId="52" xfId="0" applyFont="1" applyFill="1" applyBorder="1" applyAlignment="1">
      <alignment horizontal="center" vertical="center"/>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25" fillId="0" borderId="2" xfId="0" applyFont="1" applyBorder="1" applyAlignment="1" applyProtection="1">
      <alignment horizontal="right"/>
      <protection locked="0"/>
    </xf>
    <xf numFmtId="0" fontId="10" fillId="0" borderId="0" xfId="0" applyFont="1" applyAlignment="1">
      <alignment horizontal="center" vertical="center"/>
    </xf>
    <xf numFmtId="0" fontId="6" fillId="0" borderId="0" xfId="0" applyFont="1" applyAlignment="1">
      <alignment horizontal="center" vertical="center"/>
    </xf>
    <xf numFmtId="0" fontId="11" fillId="0" borderId="8" xfId="0" applyFont="1" applyBorder="1" applyAlignment="1">
      <alignment horizontal="left" vertical="center"/>
    </xf>
    <xf numFmtId="0" fontId="5" fillId="0" borderId="8" xfId="0" applyFont="1" applyBorder="1" applyAlignment="1">
      <alignment horizontal="center" vertical="center"/>
    </xf>
    <xf numFmtId="0" fontId="58" fillId="6" borderId="50" xfId="0" applyFont="1" applyFill="1" applyBorder="1" applyAlignment="1">
      <alignment horizontal="center" vertical="center"/>
    </xf>
    <xf numFmtId="0" fontId="58" fillId="6" borderId="13" xfId="0" applyFont="1" applyFill="1" applyBorder="1" applyAlignment="1">
      <alignment horizontal="center" vertical="center"/>
    </xf>
    <xf numFmtId="0" fontId="58" fillId="6" borderId="10" xfId="0" applyFont="1" applyFill="1" applyBorder="1" applyAlignment="1">
      <alignment horizontal="center" vertical="center" wrapText="1"/>
    </xf>
    <xf numFmtId="0" fontId="58" fillId="6" borderId="11" xfId="0" applyFont="1" applyFill="1" applyBorder="1" applyAlignment="1">
      <alignment horizontal="center" vertical="center" wrapText="1"/>
    </xf>
    <xf numFmtId="0" fontId="58" fillId="6" borderId="12" xfId="0" applyFont="1" applyFill="1" applyBorder="1" applyAlignment="1">
      <alignment horizontal="center" vertical="center" wrapText="1"/>
    </xf>
    <xf numFmtId="0" fontId="58" fillId="6" borderId="50" xfId="0" applyFont="1" applyFill="1" applyBorder="1" applyAlignment="1">
      <alignment horizontal="center" vertical="center" wrapText="1"/>
    </xf>
    <xf numFmtId="0" fontId="58" fillId="6" borderId="13"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10" fillId="0" borderId="0" xfId="0" applyFont="1" applyAlignment="1" applyProtection="1">
      <alignment horizontal="center"/>
      <protection locked="0"/>
    </xf>
    <xf numFmtId="0" fontId="33" fillId="2" borderId="31" xfId="0" applyFont="1" applyFill="1" applyBorder="1" applyAlignment="1" applyProtection="1">
      <alignment horizontal="center" vertical="center"/>
      <protection locked="0"/>
    </xf>
    <xf numFmtId="0" fontId="33" fillId="2" borderId="32" xfId="0" applyFont="1" applyFill="1" applyBorder="1" applyAlignment="1" applyProtection="1">
      <alignment horizontal="center" vertical="center"/>
      <protection locked="0"/>
    </xf>
    <xf numFmtId="0" fontId="33" fillId="2" borderId="33" xfId="0" applyFont="1" applyFill="1" applyBorder="1" applyAlignment="1" applyProtection="1">
      <alignment horizontal="center" vertical="center"/>
      <protection locked="0"/>
    </xf>
    <xf numFmtId="0" fontId="32" fillId="0" borderId="0" xfId="0" applyFont="1" applyAlignment="1" applyProtection="1">
      <alignment horizontal="center"/>
      <protection locked="0"/>
    </xf>
    <xf numFmtId="0" fontId="33" fillId="0" borderId="1" xfId="0" applyFont="1" applyBorder="1" applyAlignment="1" applyProtection="1">
      <alignment horizontal="center" vertical="center"/>
      <protection locked="0"/>
    </xf>
    <xf numFmtId="0" fontId="33" fillId="0" borderId="26" xfId="0" applyFont="1" applyBorder="1" applyAlignment="1" applyProtection="1">
      <alignment horizontal="center" vertical="center"/>
      <protection locked="0"/>
    </xf>
    <xf numFmtId="0" fontId="33" fillId="0" borderId="7" xfId="0" applyFont="1" applyBorder="1" applyAlignment="1" applyProtection="1">
      <alignment horizontal="center" vertical="center"/>
      <protection locked="0"/>
    </xf>
    <xf numFmtId="0" fontId="33" fillId="0" borderId="27" xfId="0" applyFont="1" applyBorder="1" applyAlignment="1" applyProtection="1">
      <alignment horizontal="center" vertical="center"/>
      <protection locked="0"/>
    </xf>
    <xf numFmtId="0" fontId="33" fillId="2" borderId="28" xfId="0" applyFont="1" applyFill="1" applyBorder="1" applyAlignment="1" applyProtection="1">
      <alignment horizontal="center" vertical="center"/>
      <protection locked="0"/>
    </xf>
    <xf numFmtId="0" fontId="33" fillId="2" borderId="29" xfId="0" applyFont="1" applyFill="1" applyBorder="1" applyAlignment="1" applyProtection="1">
      <alignment horizontal="center" vertical="center"/>
      <protection locked="0"/>
    </xf>
    <xf numFmtId="0" fontId="33" fillId="2" borderId="30" xfId="0" applyFont="1" applyFill="1" applyBorder="1" applyAlignment="1" applyProtection="1">
      <alignment horizontal="center" vertical="center"/>
      <protection locked="0"/>
    </xf>
    <xf numFmtId="0" fontId="33" fillId="0" borderId="15" xfId="0" applyFont="1" applyBorder="1" applyAlignment="1" applyProtection="1">
      <alignment horizontal="center" vertical="center"/>
      <protection locked="0"/>
    </xf>
    <xf numFmtId="0" fontId="33" fillId="0" borderId="16" xfId="0" applyFont="1" applyBorder="1" applyAlignment="1" applyProtection="1">
      <alignment horizontal="center" vertical="center"/>
      <protection locked="0"/>
    </xf>
    <xf numFmtId="0" fontId="33" fillId="0" borderId="22" xfId="0" applyFont="1" applyBorder="1" applyAlignment="1" applyProtection="1">
      <alignment horizontal="center" vertical="center"/>
      <protection locked="0"/>
    </xf>
    <xf numFmtId="0" fontId="33" fillId="0" borderId="18" xfId="0" applyFont="1" applyBorder="1" applyAlignment="1" applyProtection="1">
      <alignment horizontal="center" vertical="center"/>
      <protection locked="0"/>
    </xf>
    <xf numFmtId="0" fontId="32" fillId="0" borderId="0" xfId="0" applyFont="1" applyAlignment="1" applyProtection="1">
      <alignment horizontal="left"/>
      <protection locked="0"/>
    </xf>
    <xf numFmtId="0" fontId="10" fillId="0" borderId="0" xfId="0" applyFont="1" applyFill="1" applyBorder="1" applyAlignment="1" applyProtection="1">
      <alignment horizontal="center" vertical="center" wrapText="1"/>
      <protection locked="0"/>
    </xf>
    <xf numFmtId="0" fontId="6" fillId="4" borderId="0" xfId="0" applyFont="1" applyFill="1" applyBorder="1" applyAlignment="1" applyProtection="1">
      <alignment horizontal="center" vertical="center" wrapText="1"/>
    </xf>
    <xf numFmtId="0" fontId="11" fillId="0" borderId="8" xfId="0" applyFont="1" applyFill="1" applyBorder="1" applyAlignment="1" applyProtection="1">
      <alignment horizontal="left" vertical="center"/>
    </xf>
    <xf numFmtId="0" fontId="10" fillId="0" borderId="0" xfId="0" applyFont="1" applyFill="1" applyAlignment="1">
      <alignment horizontal="center" vertical="center" wrapText="1"/>
    </xf>
    <xf numFmtId="0" fontId="32" fillId="0" borderId="0" xfId="0" applyFont="1" applyFill="1" applyAlignment="1">
      <alignment horizontal="center"/>
    </xf>
    <xf numFmtId="0" fontId="33" fillId="0" borderId="1" xfId="0" applyFont="1" applyFill="1" applyBorder="1" applyAlignment="1">
      <alignment horizontal="center" vertical="center"/>
    </xf>
    <xf numFmtId="0" fontId="33" fillId="0" borderId="2" xfId="0" applyFont="1" applyFill="1" applyBorder="1" applyAlignment="1">
      <alignment horizontal="center" vertical="center"/>
    </xf>
    <xf numFmtId="0" fontId="94" fillId="15" borderId="19" xfId="0" applyFont="1" applyFill="1" applyBorder="1" applyAlignment="1">
      <alignment horizontal="left" vertical="center" wrapText="1"/>
    </xf>
    <xf numFmtId="0" fontId="95" fillId="0" borderId="19" xfId="0" applyFont="1" applyBorder="1" applyAlignment="1">
      <alignment horizontal="center" vertical="top"/>
    </xf>
    <xf numFmtId="49" fontId="90" fillId="0" borderId="19" xfId="1" applyNumberFormat="1" applyFont="1" applyFill="1" applyBorder="1" applyAlignment="1" applyProtection="1">
      <alignment horizontal="left" vertical="top"/>
    </xf>
    <xf numFmtId="0" fontId="90" fillId="0" borderId="19" xfId="0" applyFont="1" applyFill="1" applyBorder="1" applyAlignment="1">
      <alignment horizontal="left" vertical="top" wrapText="1"/>
    </xf>
    <xf numFmtId="0" fontId="90" fillId="0" borderId="19" xfId="0" applyFont="1" applyFill="1" applyBorder="1" applyAlignment="1">
      <alignment horizontal="left" vertical="top"/>
    </xf>
    <xf numFmtId="2" fontId="92" fillId="0" borderId="19" xfId="6" quotePrefix="1" applyNumberFormat="1" applyFont="1" applyFill="1" applyBorder="1" applyAlignment="1">
      <alignment horizontal="left" vertical="top" wrapText="1"/>
    </xf>
    <xf numFmtId="2" fontId="92" fillId="0" borderId="19" xfId="6" applyNumberFormat="1" applyFont="1" applyFill="1" applyBorder="1" applyAlignment="1">
      <alignment horizontal="left" vertical="top" wrapText="1"/>
    </xf>
    <xf numFmtId="49" fontId="89" fillId="2" borderId="19" xfId="13" applyNumberFormat="1" applyFont="1" applyFill="1" applyBorder="1" applyAlignment="1">
      <alignment horizontal="center" vertical="center" textRotation="90" wrapText="1"/>
    </xf>
    <xf numFmtId="0" fontId="89" fillId="2" borderId="19" xfId="13" applyFont="1" applyFill="1" applyBorder="1" applyAlignment="1">
      <alignment horizontal="center" vertical="center" wrapText="1"/>
    </xf>
    <xf numFmtId="49" fontId="89" fillId="2" borderId="19" xfId="13" applyNumberFormat="1" applyFont="1" applyFill="1" applyBorder="1" applyAlignment="1">
      <alignment horizontal="center" vertical="center" wrapText="1"/>
    </xf>
    <xf numFmtId="0" fontId="39" fillId="0" borderId="0" xfId="0" applyFont="1" applyAlignment="1">
      <alignment horizontal="center" vertical="center" wrapText="1"/>
    </xf>
    <xf numFmtId="0" fontId="0" fillId="0" borderId="0" xfId="0" applyAlignment="1">
      <alignment horizontal="center" vertical="center" wrapText="1"/>
    </xf>
    <xf numFmtId="0" fontId="102" fillId="4" borderId="19" xfId="0" applyFont="1" applyFill="1" applyBorder="1" applyAlignment="1">
      <alignment horizontal="right" vertical="center" wrapText="1"/>
    </xf>
    <xf numFmtId="0" fontId="102" fillId="4" borderId="19" xfId="0" applyFont="1" applyFill="1" applyBorder="1" applyAlignment="1">
      <alignment vertical="center"/>
    </xf>
    <xf numFmtId="0" fontId="102" fillId="4" borderId="19" xfId="0" applyFont="1" applyFill="1" applyBorder="1" applyAlignment="1">
      <alignment vertical="center" wrapText="1"/>
    </xf>
    <xf numFmtId="0" fontId="104" fillId="0" borderId="0" xfId="0" applyFont="1" applyAlignment="1">
      <alignment horizontal="center"/>
    </xf>
    <xf numFmtId="0" fontId="88" fillId="4" borderId="69" xfId="0" applyFont="1" applyFill="1" applyBorder="1" applyAlignment="1">
      <alignment horizontal="center" vertical="center" wrapText="1" readingOrder="1"/>
    </xf>
    <xf numFmtId="0" fontId="88" fillId="4" borderId="65" xfId="0" applyFont="1" applyFill="1" applyBorder="1" applyAlignment="1">
      <alignment horizontal="center" vertical="center" wrapText="1" readingOrder="1"/>
    </xf>
    <xf numFmtId="0" fontId="0" fillId="0" borderId="17" xfId="0" applyBorder="1" applyAlignment="1">
      <alignment horizontal="center" vertical="center" wrapText="1" readingOrder="1"/>
    </xf>
    <xf numFmtId="0" fontId="0" fillId="0" borderId="65" xfId="0" applyBorder="1" applyAlignment="1">
      <alignment horizontal="center" vertical="center" wrapText="1" readingOrder="1"/>
    </xf>
    <xf numFmtId="0" fontId="105" fillId="4" borderId="69" xfId="0" applyFont="1" applyFill="1" applyBorder="1" applyAlignment="1">
      <alignment horizontal="center" vertical="center" wrapText="1"/>
    </xf>
    <xf numFmtId="0" fontId="105" fillId="4" borderId="17" xfId="0" applyFont="1" applyFill="1" applyBorder="1" applyAlignment="1">
      <alignment horizontal="center" vertical="center" wrapText="1"/>
    </xf>
    <xf numFmtId="0" fontId="105" fillId="4" borderId="65" xfId="0" applyFont="1" applyFill="1" applyBorder="1" applyAlignment="1">
      <alignment horizontal="center" vertical="center" wrapText="1"/>
    </xf>
    <xf numFmtId="0" fontId="102" fillId="4" borderId="19" xfId="0" applyFont="1" applyFill="1" applyBorder="1" applyAlignment="1">
      <alignment horizontal="center" vertical="center" wrapText="1" readingOrder="1"/>
    </xf>
    <xf numFmtId="0" fontId="88" fillId="4" borderId="17" xfId="0" applyFont="1" applyFill="1" applyBorder="1" applyAlignment="1">
      <alignment horizontal="center" vertical="center" wrapText="1" readingOrder="1"/>
    </xf>
    <xf numFmtId="0" fontId="105" fillId="4" borderId="19" xfId="0" applyFont="1" applyFill="1" applyBorder="1" applyAlignment="1">
      <alignment horizontal="center" vertical="top" wrapText="1"/>
    </xf>
    <xf numFmtId="0" fontId="102" fillId="4" borderId="19" xfId="0" applyFont="1" applyFill="1" applyBorder="1" applyAlignment="1">
      <alignment horizontal="center" vertical="center" wrapText="1"/>
    </xf>
    <xf numFmtId="0" fontId="32" fillId="0" borderId="0" xfId="0" applyFont="1" applyAlignment="1" applyProtection="1">
      <alignment horizontal="center" vertical="center"/>
      <protection locked="0"/>
    </xf>
    <xf numFmtId="0" fontId="35" fillId="0" borderId="0" xfId="0" applyFont="1" applyFill="1" applyBorder="1" applyAlignment="1" applyProtection="1">
      <alignment horizontal="center" vertical="top"/>
    </xf>
    <xf numFmtId="0" fontId="71" fillId="0" borderId="0" xfId="0" applyFont="1" applyAlignment="1" applyProtection="1">
      <alignment horizontal="justify" vertical="distributed" wrapText="1"/>
      <protection locked="0"/>
    </xf>
    <xf numFmtId="0" fontId="33" fillId="2" borderId="1" xfId="0" applyFont="1" applyFill="1" applyBorder="1" applyAlignment="1" applyProtection="1">
      <alignment horizontal="center" vertical="center"/>
      <protection locked="0"/>
    </xf>
    <xf numFmtId="0" fontId="33" fillId="2" borderId="26" xfId="0" applyFont="1" applyFill="1" applyBorder="1" applyAlignment="1" applyProtection="1">
      <alignment horizontal="center" vertical="center"/>
      <protection locked="0"/>
    </xf>
    <xf numFmtId="0" fontId="33" fillId="2" borderId="7" xfId="0" applyFont="1" applyFill="1" applyBorder="1" applyAlignment="1" applyProtection="1">
      <alignment horizontal="center" vertical="center"/>
      <protection locked="0"/>
    </xf>
    <xf numFmtId="0" fontId="33" fillId="2" borderId="27" xfId="0" applyFont="1" applyFill="1" applyBorder="1" applyAlignment="1" applyProtection="1">
      <alignment horizontal="center" vertical="center"/>
      <protection locked="0"/>
    </xf>
    <xf numFmtId="0" fontId="33" fillId="2" borderId="15" xfId="0" applyFont="1" applyFill="1" applyBorder="1" applyAlignment="1" applyProtection="1">
      <alignment horizontal="center" vertical="center" wrapText="1"/>
      <protection locked="0"/>
    </xf>
    <xf numFmtId="0" fontId="33" fillId="2" borderId="16" xfId="0" applyFont="1" applyFill="1" applyBorder="1" applyAlignment="1" applyProtection="1">
      <alignment horizontal="center" vertical="center" wrapText="1"/>
      <protection locked="0"/>
    </xf>
    <xf numFmtId="0" fontId="33" fillId="2" borderId="22" xfId="0" applyFont="1" applyFill="1" applyBorder="1" applyAlignment="1" applyProtection="1">
      <alignment horizontal="center" vertical="center"/>
      <protection locked="0"/>
    </xf>
    <xf numFmtId="0" fontId="33" fillId="2" borderId="18" xfId="0" applyFont="1" applyFill="1" applyBorder="1" applyAlignment="1" applyProtection="1">
      <alignment horizontal="center" vertical="center"/>
      <protection locked="0"/>
    </xf>
    <xf numFmtId="0" fontId="33" fillId="2" borderId="3" xfId="0" applyFont="1" applyFill="1" applyBorder="1" applyAlignment="1" applyProtection="1">
      <alignment horizontal="center" vertical="center"/>
      <protection locked="0"/>
    </xf>
    <xf numFmtId="0" fontId="33" fillId="2" borderId="9" xfId="0" applyFont="1" applyFill="1" applyBorder="1" applyAlignment="1" applyProtection="1">
      <alignment horizontal="center" vertical="center"/>
      <protection locked="0"/>
    </xf>
    <xf numFmtId="0" fontId="58" fillId="0" borderId="5" xfId="0" applyFont="1" applyBorder="1" applyAlignment="1">
      <alignment vertical="center"/>
    </xf>
    <xf numFmtId="0" fontId="58" fillId="0" borderId="7" xfId="0" applyFont="1" applyBorder="1" applyAlignment="1">
      <alignment vertical="center"/>
    </xf>
    <xf numFmtId="41" fontId="59" fillId="0" borderId="4" xfId="0" applyNumberFormat="1" applyFont="1" applyBorder="1" applyAlignment="1">
      <alignment horizontal="right" vertical="center"/>
    </xf>
    <xf numFmtId="0" fontId="59" fillId="0" borderId="5" xfId="0" applyFont="1" applyBorder="1" applyAlignment="1">
      <alignment vertical="center"/>
    </xf>
    <xf numFmtId="0" fontId="59" fillId="0" borderId="1" xfId="0" applyFont="1" applyBorder="1" applyAlignment="1">
      <alignment vertical="center"/>
    </xf>
    <xf numFmtId="0" fontId="59" fillId="0" borderId="3" xfId="0" applyFont="1" applyBorder="1" applyAlignment="1">
      <alignment vertical="center"/>
    </xf>
    <xf numFmtId="0" fontId="59" fillId="0" borderId="6" xfId="0" applyFont="1" applyBorder="1" applyAlignment="1">
      <alignment horizontal="left" vertical="center" indent="1"/>
    </xf>
    <xf numFmtId="0" fontId="58" fillId="6" borderId="1" xfId="0" applyFont="1" applyFill="1" applyBorder="1" applyAlignment="1">
      <alignment vertical="center"/>
    </xf>
    <xf numFmtId="0" fontId="58" fillId="6" borderId="3" xfId="0" applyFont="1" applyFill="1" applyBorder="1" applyAlignment="1">
      <alignment vertical="center"/>
    </xf>
    <xf numFmtId="0" fontId="58" fillId="6" borderId="7" xfId="0" applyFont="1" applyFill="1" applyBorder="1" applyAlignment="1">
      <alignment vertical="center"/>
    </xf>
    <xf numFmtId="0" fontId="58" fillId="6" borderId="9" xfId="0" applyFont="1" applyFill="1" applyBorder="1" applyAlignment="1">
      <alignment vertical="center"/>
    </xf>
    <xf numFmtId="0" fontId="58" fillId="6" borderId="50" xfId="0" applyFont="1" applyFill="1" applyBorder="1" applyAlignment="1">
      <alignment horizontal="center" vertical="justify"/>
    </xf>
    <xf numFmtId="0" fontId="58" fillId="6" borderId="13" xfId="0" applyFont="1" applyFill="1" applyBorder="1" applyAlignment="1">
      <alignment horizontal="center" vertical="justify"/>
    </xf>
    <xf numFmtId="0" fontId="58" fillId="0" borderId="6" xfId="0" applyFont="1" applyBorder="1" applyAlignment="1">
      <alignment vertical="center"/>
    </xf>
    <xf numFmtId="0" fontId="58" fillId="0" borderId="9" xfId="0" applyFont="1" applyBorder="1" applyAlignment="1">
      <alignment vertical="center"/>
    </xf>
    <xf numFmtId="41" fontId="58" fillId="0" borderId="4" xfId="0" applyNumberFormat="1" applyFont="1" applyBorder="1" applyAlignment="1">
      <alignment horizontal="right" vertical="center"/>
    </xf>
    <xf numFmtId="41" fontId="58" fillId="0" borderId="13" xfId="0" applyNumberFormat="1" applyFont="1" applyBorder="1" applyAlignment="1">
      <alignment horizontal="right" vertical="center"/>
    </xf>
    <xf numFmtId="0" fontId="58" fillId="0" borderId="5" xfId="0" applyFont="1" applyBorder="1" applyAlignment="1">
      <alignment vertical="center" wrapText="1"/>
    </xf>
    <xf numFmtId="0" fontId="57" fillId="4" borderId="0" xfId="0" applyFont="1" applyFill="1" applyBorder="1" applyAlignment="1">
      <alignment horizontal="center" vertical="center" wrapText="1"/>
    </xf>
    <xf numFmtId="0" fontId="59" fillId="0" borderId="5" xfId="0" applyFont="1" applyBorder="1" applyAlignment="1">
      <alignment vertical="center" wrapText="1"/>
    </xf>
    <xf numFmtId="0" fontId="59" fillId="0" borderId="11" xfId="0" applyFont="1" applyBorder="1" applyAlignment="1">
      <alignment vertical="center"/>
    </xf>
    <xf numFmtId="0" fontId="58" fillId="6" borderId="10" xfId="0" applyFont="1" applyFill="1" applyBorder="1" applyAlignment="1">
      <alignment vertical="center"/>
    </xf>
    <xf numFmtId="0" fontId="58" fillId="6" borderId="12" xfId="0" applyFont="1" applyFill="1" applyBorder="1" applyAlignment="1">
      <alignment vertical="center"/>
    </xf>
    <xf numFmtId="0" fontId="33" fillId="2" borderId="31" xfId="0" applyFont="1" applyFill="1" applyBorder="1" applyAlignment="1">
      <alignment horizontal="center" vertical="center"/>
    </xf>
    <xf numFmtId="0" fontId="33" fillId="0" borderId="32" xfId="0" applyFont="1" applyFill="1" applyBorder="1" applyAlignment="1">
      <alignment horizontal="center" vertical="center"/>
    </xf>
    <xf numFmtId="0" fontId="33" fillId="2" borderId="32" xfId="0" applyFont="1" applyFill="1" applyBorder="1" applyAlignment="1">
      <alignment horizontal="center" vertical="center"/>
    </xf>
    <xf numFmtId="0" fontId="33" fillId="2" borderId="33" xfId="0" applyFont="1" applyFill="1" applyBorder="1" applyAlignment="1">
      <alignment horizontal="center" vertical="center"/>
    </xf>
    <xf numFmtId="0" fontId="10" fillId="0" borderId="0" xfId="0" applyFont="1" applyAlignment="1">
      <alignment horizontal="center"/>
    </xf>
    <xf numFmtId="0" fontId="32" fillId="0" borderId="0" xfId="0" applyFont="1" applyAlignment="1">
      <alignment horizontal="center"/>
    </xf>
    <xf numFmtId="0" fontId="35" fillId="0" borderId="34" xfId="0" applyFont="1" applyBorder="1" applyAlignment="1">
      <alignment horizontal="center" vertical="center"/>
    </xf>
    <xf numFmtId="0" fontId="35" fillId="0" borderId="35" xfId="0" applyFont="1" applyBorder="1" applyAlignment="1">
      <alignment horizontal="center" vertical="center"/>
    </xf>
    <xf numFmtId="0" fontId="35" fillId="0" borderId="1" xfId="0" applyFont="1" applyBorder="1" applyAlignment="1">
      <alignment horizontal="center" vertical="center"/>
    </xf>
    <xf numFmtId="0" fontId="35" fillId="0" borderId="26" xfId="0" applyFont="1" applyBorder="1" applyAlignment="1">
      <alignment horizontal="center" vertical="center"/>
    </xf>
    <xf numFmtId="0" fontId="35" fillId="0" borderId="7" xfId="0" applyFont="1" applyBorder="1" applyAlignment="1">
      <alignment horizontal="center" vertical="center"/>
    </xf>
    <xf numFmtId="0" fontId="35" fillId="0" borderId="27" xfId="0" applyFont="1" applyBorder="1" applyAlignment="1">
      <alignment horizontal="center" vertical="center"/>
    </xf>
    <xf numFmtId="0" fontId="114" fillId="0" borderId="19" xfId="0" applyFont="1" applyBorder="1" applyAlignment="1">
      <alignment horizontal="justify" vertical="center"/>
    </xf>
    <xf numFmtId="0" fontId="113" fillId="0" borderId="50" xfId="0" applyFont="1" applyBorder="1" applyAlignment="1">
      <alignment horizontal="center" vertical="center"/>
    </xf>
    <xf numFmtId="0" fontId="113" fillId="0" borderId="4" xfId="0" applyFont="1" applyBorder="1" applyAlignment="1">
      <alignment horizontal="center" vertical="center"/>
    </xf>
    <xf numFmtId="0" fontId="117" fillId="0" borderId="72" xfId="0" applyFont="1" applyBorder="1" applyAlignment="1">
      <alignment horizontal="left" vertical="center" wrapText="1"/>
    </xf>
    <xf numFmtId="0" fontId="117" fillId="0" borderId="32" xfId="0" applyFont="1" applyBorder="1" applyAlignment="1">
      <alignment horizontal="left" vertical="center" wrapText="1"/>
    </xf>
    <xf numFmtId="0" fontId="117" fillId="0" borderId="36" xfId="0" applyFont="1" applyBorder="1" applyAlignment="1">
      <alignment horizontal="left" vertical="center" wrapText="1"/>
    </xf>
    <xf numFmtId="0" fontId="25" fillId="0" borderId="69" xfId="12" applyNumberFormat="1" applyFont="1" applyFill="1" applyBorder="1" applyAlignment="1">
      <alignment horizontal="center" vertical="center" wrapText="1"/>
    </xf>
    <xf numFmtId="0" fontId="25" fillId="0" borderId="65" xfId="12" applyNumberFormat="1" applyFont="1" applyFill="1" applyBorder="1" applyAlignment="1">
      <alignment horizontal="center" vertical="center" wrapText="1"/>
    </xf>
    <xf numFmtId="0" fontId="25" fillId="0" borderId="19" xfId="0" applyFont="1" applyBorder="1" applyAlignment="1">
      <alignment horizontal="justify" vertical="center" wrapText="1"/>
    </xf>
    <xf numFmtId="0" fontId="11" fillId="0" borderId="0" xfId="0" applyFont="1" applyAlignment="1">
      <alignment horizontal="center" vertical="center"/>
    </xf>
    <xf numFmtId="0" fontId="11" fillId="0" borderId="71" xfId="0" applyFont="1" applyBorder="1" applyAlignment="1">
      <alignment horizontal="center" vertical="center"/>
    </xf>
    <xf numFmtId="0" fontId="11" fillId="0" borderId="72" xfId="0" applyFont="1" applyBorder="1" applyAlignment="1">
      <alignment horizontal="center" vertical="center"/>
    </xf>
    <xf numFmtId="0" fontId="11" fillId="0" borderId="73" xfId="0" applyFont="1" applyBorder="1" applyAlignment="1">
      <alignment horizontal="center" vertical="center"/>
    </xf>
    <xf numFmtId="0" fontId="111" fillId="0" borderId="70" xfId="0" applyFont="1" applyBorder="1" applyAlignment="1">
      <alignment horizontal="center" vertical="center"/>
    </xf>
    <xf numFmtId="0" fontId="111" fillId="0" borderId="67" xfId="0" applyFont="1" applyBorder="1" applyAlignment="1">
      <alignment horizontal="center" vertical="center"/>
    </xf>
    <xf numFmtId="0" fontId="111" fillId="0" borderId="74" xfId="0" applyFont="1" applyBorder="1" applyAlignment="1">
      <alignment horizontal="center" vertical="center"/>
    </xf>
    <xf numFmtId="0" fontId="55" fillId="0" borderId="19" xfId="0" applyFont="1" applyBorder="1" applyAlignment="1">
      <alignment horizontal="center" vertical="center" wrapText="1"/>
    </xf>
    <xf numFmtId="0" fontId="6" fillId="0" borderId="19" xfId="0" applyFont="1" applyFill="1" applyBorder="1" applyAlignment="1">
      <alignment horizontal="center" vertical="center" wrapText="1"/>
    </xf>
    <xf numFmtId="0" fontId="32" fillId="0" borderId="0" xfId="0" applyFont="1" applyBorder="1" applyAlignment="1">
      <alignment horizontal="center"/>
    </xf>
    <xf numFmtId="0" fontId="32" fillId="2" borderId="59" xfId="0" applyFont="1" applyFill="1" applyBorder="1" applyAlignment="1">
      <alignment horizontal="center" wrapText="1"/>
    </xf>
    <xf numFmtId="0" fontId="32" fillId="2" borderId="32" xfId="0" applyFont="1" applyFill="1" applyBorder="1" applyAlignment="1">
      <alignment horizontal="center"/>
    </xf>
    <xf numFmtId="0" fontId="32" fillId="2" borderId="36" xfId="0" applyFont="1" applyFill="1" applyBorder="1" applyAlignment="1">
      <alignment horizontal="center"/>
    </xf>
    <xf numFmtId="0" fontId="86" fillId="14" borderId="28" xfId="0" applyFont="1" applyFill="1" applyBorder="1" applyAlignment="1">
      <alignment horizontal="center" vertical="center"/>
    </xf>
    <xf numFmtId="0" fontId="86" fillId="14" borderId="29" xfId="0" applyFont="1" applyFill="1" applyBorder="1" applyAlignment="1">
      <alignment horizontal="center" vertical="center"/>
    </xf>
    <xf numFmtId="0" fontId="86" fillId="14" borderId="35" xfId="0" applyFont="1" applyFill="1" applyBorder="1" applyAlignment="1">
      <alignment horizontal="center" vertical="center"/>
    </xf>
    <xf numFmtId="0" fontId="95" fillId="0" borderId="0" xfId="0" applyFont="1" applyBorder="1" applyAlignment="1">
      <alignment horizontal="center"/>
    </xf>
    <xf numFmtId="0" fontId="95" fillId="0" borderId="72" xfId="0" applyFont="1" applyBorder="1" applyAlignment="1">
      <alignment horizontal="center"/>
    </xf>
    <xf numFmtId="0" fontId="95" fillId="0" borderId="0" xfId="0" applyFont="1" applyAlignment="1">
      <alignment horizontal="center"/>
    </xf>
    <xf numFmtId="0" fontId="86" fillId="14" borderId="28" xfId="0" applyFont="1" applyFill="1" applyBorder="1" applyAlignment="1">
      <alignment horizontal="center" vertical="center" wrapText="1"/>
    </xf>
    <xf numFmtId="0" fontId="86" fillId="14" borderId="35" xfId="0" applyFont="1" applyFill="1" applyBorder="1" applyAlignment="1">
      <alignment horizontal="center" vertical="center" wrapText="1"/>
    </xf>
    <xf numFmtId="168" fontId="34" fillId="0" borderId="17" xfId="0" applyNumberFormat="1" applyFont="1" applyBorder="1" applyAlignment="1">
      <alignment horizontal="right" vertical="center" wrapText="1"/>
    </xf>
    <xf numFmtId="0" fontId="34" fillId="0" borderId="66" xfId="0" applyFont="1" applyBorder="1" applyAlignment="1">
      <alignment horizontal="center" vertical="top" wrapText="1"/>
    </xf>
    <xf numFmtId="0" fontId="34" fillId="0" borderId="65" xfId="0" applyFont="1" applyBorder="1" applyAlignment="1">
      <alignment horizontal="justify" vertical="top" wrapText="1"/>
    </xf>
    <xf numFmtId="168" fontId="34" fillId="0" borderId="70" xfId="0" applyNumberFormat="1" applyFont="1" applyBorder="1" applyAlignment="1">
      <alignment vertical="center" wrapText="1"/>
    </xf>
    <xf numFmtId="3" fontId="34" fillId="0" borderId="65" xfId="0" applyNumberFormat="1" applyFont="1" applyBorder="1"/>
    <xf numFmtId="168" fontId="34" fillId="0" borderId="65" xfId="0" applyNumberFormat="1" applyFont="1" applyBorder="1" applyAlignment="1">
      <alignment vertical="center" wrapText="1"/>
    </xf>
    <xf numFmtId="168" fontId="34" fillId="0" borderId="65" xfId="0" applyNumberFormat="1" applyFont="1" applyBorder="1" applyAlignment="1">
      <alignment horizontal="right" vertical="center"/>
    </xf>
    <xf numFmtId="168" fontId="34" fillId="0" borderId="65" xfId="0" applyNumberFormat="1" applyFont="1" applyBorder="1" applyAlignment="1">
      <alignment horizontal="right" vertical="center" wrapText="1"/>
    </xf>
    <xf numFmtId="9" fontId="122" fillId="0" borderId="68" xfId="6" applyFont="1" applyBorder="1" applyAlignment="1">
      <alignment horizontal="center" vertical="center" wrapText="1"/>
    </xf>
  </cellXfs>
  <cellStyles count="16">
    <cellStyle name="20% - Accent6" xfId="10" xr:uid="{00000000-0005-0000-0000-000000000000}"/>
    <cellStyle name="Euro" xfId="2" xr:uid="{00000000-0005-0000-0000-000001000000}"/>
    <cellStyle name="Euro 2" xfId="3" xr:uid="{00000000-0005-0000-0000-000002000000}"/>
    <cellStyle name="Euro 3" xfId="4" xr:uid="{00000000-0005-0000-0000-000003000000}"/>
    <cellStyle name="Hipervínculo" xfId="14" builtinId="8"/>
    <cellStyle name="Millares" xfId="12" builtinId="3"/>
    <cellStyle name="Millares 3" xfId="9" xr:uid="{00000000-0005-0000-0000-000006000000}"/>
    <cellStyle name="Moneda" xfId="8" builtinId="4"/>
    <cellStyle name="Normal" xfId="0" builtinId="0"/>
    <cellStyle name="Normal 2" xfId="1" xr:uid="{00000000-0005-0000-0000-000009000000}"/>
    <cellStyle name="Normal 3" xfId="7" xr:uid="{00000000-0005-0000-0000-00000A000000}"/>
    <cellStyle name="Normal 3 2" xfId="13" xr:uid="{00000000-0005-0000-0000-00000B000000}"/>
    <cellStyle name="Normal 4" xfId="15" xr:uid="{00000000-0005-0000-0000-00000C000000}"/>
    <cellStyle name="Normal 4 8" xfId="11" xr:uid="{00000000-0005-0000-0000-00000D000000}"/>
    <cellStyle name="Porcentaje" xfId="6" builtinId="5"/>
    <cellStyle name="Porcentual 2" xfId="5" xr:uid="{00000000-0005-0000-0000-00000F00000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1.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2.xml"/></Relationships>
</file>

<file path=xl/drawings/_rels/vmlDrawing7.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6</xdr:col>
      <xdr:colOff>66676</xdr:colOff>
      <xdr:row>0</xdr:row>
      <xdr:rowOff>19050</xdr:rowOff>
    </xdr:from>
    <xdr:ext cx="858825" cy="257175"/>
    <xdr:sp macro="" textlink="">
      <xdr:nvSpPr>
        <xdr:cNvPr id="2" name="3 CuadroTexto">
          <a:extLst>
            <a:ext uri="{FF2B5EF4-FFF2-40B4-BE49-F238E27FC236}">
              <a16:creationId xmlns:a16="http://schemas.microsoft.com/office/drawing/2014/main" id="{00000000-0008-0000-0100-000002000000}"/>
            </a:ext>
          </a:extLst>
        </xdr:cNvPr>
        <xdr:cNvSpPr txBox="1"/>
      </xdr:nvSpPr>
      <xdr:spPr>
        <a:xfrm>
          <a:off x="9877426" y="19050"/>
          <a:ext cx="858825" cy="25717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noAutofit/>
        </a:bodyPr>
        <a:lstStyle/>
        <a:p>
          <a:pPr algn="r"/>
          <a:r>
            <a:rPr lang="es-MX" sz="1100" b="1">
              <a:latin typeface="Arial" pitchFamily="34" charset="0"/>
              <a:cs typeface="Arial" pitchFamily="34" charset="0"/>
            </a:rPr>
            <a:t>ETCA-I-01</a:t>
          </a:r>
        </a:p>
      </xdr:txBody>
    </xdr:sp>
    <xdr:clientData/>
  </xdr:oneCellAnchor>
  <xdr:oneCellAnchor>
    <xdr:from>
      <xdr:col>0</xdr:col>
      <xdr:colOff>666750</xdr:colOff>
      <xdr:row>54</xdr:row>
      <xdr:rowOff>0</xdr:rowOff>
    </xdr:from>
    <xdr:ext cx="3200400" cy="662517"/>
    <xdr:sp macro="" textlink="">
      <xdr:nvSpPr>
        <xdr:cNvPr id="4" name="CuadroTexto 5">
          <a:extLst>
            <a:ext uri="{FF2B5EF4-FFF2-40B4-BE49-F238E27FC236}">
              <a16:creationId xmlns:a16="http://schemas.microsoft.com/office/drawing/2014/main" id="{00000000-0008-0000-0100-000004000000}"/>
            </a:ext>
          </a:extLst>
        </xdr:cNvPr>
        <xdr:cNvSpPr txBox="1"/>
      </xdr:nvSpPr>
      <xdr:spPr>
        <a:xfrm>
          <a:off x="666750" y="12696825"/>
          <a:ext cx="320040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LIC.</a:t>
          </a:r>
          <a:r>
            <a:rPr lang="es-MX" sz="1200" baseline="0"/>
            <a:t> RAUL RENTERIA VILLA</a:t>
          </a:r>
          <a:endParaRPr lang="es-MX" sz="1200"/>
        </a:p>
        <a:p>
          <a:pPr algn="ctr"/>
          <a:r>
            <a:rPr lang="es-MX" sz="1200"/>
            <a:t>DIRECTOR</a:t>
          </a:r>
          <a:r>
            <a:rPr lang="es-MX" sz="1200" baseline="0"/>
            <a:t> GENERAL</a:t>
          </a:r>
          <a:endParaRPr lang="es-MX" sz="1200"/>
        </a:p>
      </xdr:txBody>
    </xdr:sp>
    <xdr:clientData/>
  </xdr:oneCellAnchor>
  <xdr:oneCellAnchor>
    <xdr:from>
      <xdr:col>3</xdr:col>
      <xdr:colOff>1571625</xdr:colOff>
      <xdr:row>54</xdr:row>
      <xdr:rowOff>0</xdr:rowOff>
    </xdr:from>
    <xdr:ext cx="3305175" cy="662517"/>
    <xdr:sp macro="" textlink="">
      <xdr:nvSpPr>
        <xdr:cNvPr id="6" name="CuadroTexto 5">
          <a:extLst>
            <a:ext uri="{FF2B5EF4-FFF2-40B4-BE49-F238E27FC236}">
              <a16:creationId xmlns:a16="http://schemas.microsoft.com/office/drawing/2014/main" id="{00000000-0008-0000-0100-000006000000}"/>
            </a:ext>
          </a:extLst>
        </xdr:cNvPr>
        <xdr:cNvSpPr txBox="1"/>
      </xdr:nvSpPr>
      <xdr:spPr>
        <a:xfrm>
          <a:off x="7086600" y="13325475"/>
          <a:ext cx="330517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LIC.</a:t>
          </a:r>
          <a:r>
            <a:rPr lang="es-MX" sz="1200" baseline="0"/>
            <a:t> SERGIO K TESHIBA SUTTO</a:t>
          </a:r>
          <a:endParaRPr lang="es-MX" sz="1200"/>
        </a:p>
        <a:p>
          <a:pPr algn="ctr"/>
          <a:r>
            <a:rPr lang="es-MX" sz="1200"/>
            <a:t>GERENTE</a:t>
          </a:r>
          <a:r>
            <a:rPr lang="es-MX" sz="1200" baseline="0"/>
            <a:t> DE ADMINISTRACION Y FINANZAS</a:t>
          </a:r>
          <a:endParaRPr lang="es-MX" sz="1200"/>
        </a:p>
      </xdr:txBody>
    </xdr:sp>
    <xdr:clientData/>
  </xdr:oneCellAnchor>
  <xdr:oneCellAnchor>
    <xdr:from>
      <xdr:col>3</xdr:col>
      <xdr:colOff>2133600</xdr:colOff>
      <xdr:row>2</xdr:row>
      <xdr:rowOff>19051</xdr:rowOff>
    </xdr:from>
    <xdr:ext cx="2790824" cy="209550"/>
    <xdr:sp macro="" textlink="">
      <xdr:nvSpPr>
        <xdr:cNvPr id="7" name="6 CuadroTexto">
          <a:extLst>
            <a:ext uri="{FF2B5EF4-FFF2-40B4-BE49-F238E27FC236}">
              <a16:creationId xmlns:a16="http://schemas.microsoft.com/office/drawing/2014/main" id="{00000000-0008-0000-0100-000007000000}"/>
            </a:ext>
          </a:extLst>
        </xdr:cNvPr>
        <xdr:cNvSpPr txBox="1"/>
      </xdr:nvSpPr>
      <xdr:spPr>
        <a:xfrm>
          <a:off x="7658100" y="438151"/>
          <a:ext cx="2790824" cy="20955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CUARTO</a:t>
          </a:r>
          <a:endParaRPr lang="es-MX" sz="1100" b="1">
            <a:latin typeface="Arial" pitchFamily="34" charset="0"/>
            <a:cs typeface="Arial" pitchFamily="34" charset="0"/>
          </a:endParaRP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9</xdr:col>
      <xdr:colOff>161925</xdr:colOff>
      <xdr:row>0</xdr:row>
      <xdr:rowOff>28575</xdr:rowOff>
    </xdr:from>
    <xdr:ext cx="1325551" cy="254557"/>
    <xdr:sp macro="" textlink="">
      <xdr:nvSpPr>
        <xdr:cNvPr id="2" name="3 CuadroTexto">
          <a:extLst>
            <a:ext uri="{FF2B5EF4-FFF2-40B4-BE49-F238E27FC236}">
              <a16:creationId xmlns:a16="http://schemas.microsoft.com/office/drawing/2014/main" id="{00000000-0008-0000-0A00-000002000000}"/>
            </a:ext>
          </a:extLst>
        </xdr:cNvPr>
        <xdr:cNvSpPr txBox="1"/>
      </xdr:nvSpPr>
      <xdr:spPr>
        <a:xfrm>
          <a:off x="7829550" y="28575"/>
          <a:ext cx="132555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ETCA-I-10</a:t>
          </a:r>
        </a:p>
      </xdr:txBody>
    </xdr:sp>
    <xdr:clientData/>
  </xdr:oneCellAnchor>
  <xdr:oneCellAnchor>
    <xdr:from>
      <xdr:col>0</xdr:col>
      <xdr:colOff>0</xdr:colOff>
      <xdr:row>24</xdr:row>
      <xdr:rowOff>0</xdr:rowOff>
    </xdr:from>
    <xdr:ext cx="3200400" cy="662517"/>
    <xdr:sp macro="" textlink="">
      <xdr:nvSpPr>
        <xdr:cNvPr id="5" name="CuadroTexto 5">
          <a:extLst>
            <a:ext uri="{FF2B5EF4-FFF2-40B4-BE49-F238E27FC236}">
              <a16:creationId xmlns:a16="http://schemas.microsoft.com/office/drawing/2014/main" id="{00000000-0008-0000-0A00-000005000000}"/>
            </a:ext>
          </a:extLst>
        </xdr:cNvPr>
        <xdr:cNvSpPr txBox="1"/>
      </xdr:nvSpPr>
      <xdr:spPr>
        <a:xfrm>
          <a:off x="0" y="6667500"/>
          <a:ext cx="320040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LIC.</a:t>
          </a:r>
          <a:r>
            <a:rPr lang="es-MX" sz="1200" baseline="0"/>
            <a:t> RAUL RENTERIA VILLA</a:t>
          </a:r>
          <a:endParaRPr lang="es-MX" sz="1200"/>
        </a:p>
        <a:p>
          <a:pPr algn="ctr"/>
          <a:r>
            <a:rPr lang="es-MX" sz="1200"/>
            <a:t>DIRECTOR</a:t>
          </a:r>
          <a:r>
            <a:rPr lang="es-MX" sz="1200" baseline="0"/>
            <a:t> GENERAL</a:t>
          </a:r>
          <a:endParaRPr lang="es-MX" sz="1200"/>
        </a:p>
      </xdr:txBody>
    </xdr:sp>
    <xdr:clientData/>
  </xdr:oneCellAnchor>
  <xdr:oneCellAnchor>
    <xdr:from>
      <xdr:col>5</xdr:col>
      <xdr:colOff>0</xdr:colOff>
      <xdr:row>24</xdr:row>
      <xdr:rowOff>0</xdr:rowOff>
    </xdr:from>
    <xdr:ext cx="3305175" cy="662517"/>
    <xdr:sp macro="" textlink="">
      <xdr:nvSpPr>
        <xdr:cNvPr id="6" name="CuadroTexto 5">
          <a:extLst>
            <a:ext uri="{FF2B5EF4-FFF2-40B4-BE49-F238E27FC236}">
              <a16:creationId xmlns:a16="http://schemas.microsoft.com/office/drawing/2014/main" id="{00000000-0008-0000-0A00-000006000000}"/>
            </a:ext>
          </a:extLst>
        </xdr:cNvPr>
        <xdr:cNvSpPr txBox="1"/>
      </xdr:nvSpPr>
      <xdr:spPr>
        <a:xfrm>
          <a:off x="4619625" y="6667500"/>
          <a:ext cx="330517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LIC.</a:t>
          </a:r>
          <a:r>
            <a:rPr lang="es-MX" sz="1200" baseline="0"/>
            <a:t> SERGIO K TESHIBA SUTTO</a:t>
          </a:r>
          <a:endParaRPr lang="es-MX" sz="1200"/>
        </a:p>
        <a:p>
          <a:pPr algn="ctr"/>
          <a:r>
            <a:rPr lang="es-MX" sz="1200"/>
            <a:t>GERENTE</a:t>
          </a:r>
          <a:r>
            <a:rPr lang="es-MX" sz="1200" baseline="0"/>
            <a:t> DE ADMINISTRACION Y FINANZAS</a:t>
          </a:r>
          <a:endParaRPr lang="es-MX" sz="1200"/>
        </a:p>
      </xdr:txBody>
    </xdr:sp>
    <xdr:clientData/>
  </xdr:oneCellAnchor>
  <xdr:oneCellAnchor>
    <xdr:from>
      <xdr:col>7</xdr:col>
      <xdr:colOff>190500</xdr:colOff>
      <xdr:row>2</xdr:row>
      <xdr:rowOff>85725</xdr:rowOff>
    </xdr:from>
    <xdr:ext cx="2790824" cy="254557"/>
    <xdr:sp macro="" textlink="">
      <xdr:nvSpPr>
        <xdr:cNvPr id="8" name="7 CuadroTexto">
          <a:extLst>
            <a:ext uri="{FF2B5EF4-FFF2-40B4-BE49-F238E27FC236}">
              <a16:creationId xmlns:a16="http://schemas.microsoft.com/office/drawing/2014/main" id="{00000000-0008-0000-0A00-000008000000}"/>
            </a:ext>
          </a:extLst>
        </xdr:cNvPr>
        <xdr:cNvSpPr txBox="1"/>
      </xdr:nvSpPr>
      <xdr:spPr>
        <a:xfrm>
          <a:off x="6334125" y="69532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CUARTO</a:t>
          </a:r>
          <a:endParaRPr lang="es-MX" sz="1100" b="1">
            <a:latin typeface="Arial" pitchFamily="34" charset="0"/>
            <a:cs typeface="Arial" pitchFamily="34" charset="0"/>
          </a:endParaRPr>
        </a:p>
      </xdr:txBody>
    </xdr:sp>
    <xdr:clientData/>
  </xdr:oneCellAnchor>
  <xdr:twoCellAnchor>
    <xdr:from>
      <xdr:col>2</xdr:col>
      <xdr:colOff>761999</xdr:colOff>
      <xdr:row>9</xdr:row>
      <xdr:rowOff>0</xdr:rowOff>
    </xdr:from>
    <xdr:to>
      <xdr:col>6</xdr:col>
      <xdr:colOff>752474</xdr:colOff>
      <xdr:row>13</xdr:row>
      <xdr:rowOff>57150</xdr:rowOff>
    </xdr:to>
    <xdr:sp macro="" textlink="">
      <xdr:nvSpPr>
        <xdr:cNvPr id="7" name="6 CuadroTexto">
          <a:extLst>
            <a:ext uri="{FF2B5EF4-FFF2-40B4-BE49-F238E27FC236}">
              <a16:creationId xmlns:a16="http://schemas.microsoft.com/office/drawing/2014/main" id="{00000000-0008-0000-0A00-000007000000}"/>
            </a:ext>
          </a:extLst>
        </xdr:cNvPr>
        <xdr:cNvSpPr txBox="1"/>
      </xdr:nvSpPr>
      <xdr:spPr>
        <a:xfrm>
          <a:off x="3095624" y="3162300"/>
          <a:ext cx="3038475"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MX" sz="3600" b="1"/>
            <a:t>NO</a:t>
          </a:r>
          <a:r>
            <a:rPr lang="es-MX" sz="3600" b="1" baseline="0"/>
            <a:t> APLICA</a:t>
          </a:r>
          <a:endParaRPr lang="es-MX" sz="3600" b="1"/>
        </a:p>
      </xdr:txBody>
    </xdr:sp>
    <xdr:clientData/>
  </xdr:twoCellAnchor>
</xdr:wsDr>
</file>

<file path=xl/drawings/drawing11.xml><?xml version="1.0" encoding="utf-8"?>
<xdr:wsDr xmlns:xdr="http://schemas.openxmlformats.org/drawingml/2006/spreadsheetDrawing" xmlns:a="http://schemas.openxmlformats.org/drawingml/2006/main">
  <xdr:oneCellAnchor>
    <xdr:from>
      <xdr:col>1</xdr:col>
      <xdr:colOff>0</xdr:colOff>
      <xdr:row>2</xdr:row>
      <xdr:rowOff>142875</xdr:rowOff>
    </xdr:from>
    <xdr:ext cx="184731" cy="264560"/>
    <xdr:sp macro="" textlink="">
      <xdr:nvSpPr>
        <xdr:cNvPr id="2" name="1 CuadroTexto">
          <a:extLst>
            <a:ext uri="{FF2B5EF4-FFF2-40B4-BE49-F238E27FC236}">
              <a16:creationId xmlns:a16="http://schemas.microsoft.com/office/drawing/2014/main" id="{00000000-0008-0000-0B00-000002000000}"/>
            </a:ext>
          </a:extLst>
        </xdr:cNvPr>
        <xdr:cNvSpPr txBox="1"/>
      </xdr:nvSpPr>
      <xdr:spPr>
        <a:xfrm>
          <a:off x="762000" y="7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8</xdr:col>
      <xdr:colOff>87658</xdr:colOff>
      <xdr:row>0</xdr:row>
      <xdr:rowOff>76200</xdr:rowOff>
    </xdr:from>
    <xdr:ext cx="858825" cy="254557"/>
    <xdr:sp macro="" textlink="">
      <xdr:nvSpPr>
        <xdr:cNvPr id="4" name="3 CuadroTexto">
          <a:extLst>
            <a:ext uri="{FF2B5EF4-FFF2-40B4-BE49-F238E27FC236}">
              <a16:creationId xmlns:a16="http://schemas.microsoft.com/office/drawing/2014/main" id="{00000000-0008-0000-0B00-000004000000}"/>
            </a:ext>
          </a:extLst>
        </xdr:cNvPr>
        <xdr:cNvSpPr txBox="1"/>
      </xdr:nvSpPr>
      <xdr:spPr>
        <a:xfrm>
          <a:off x="6670491" y="76200"/>
          <a:ext cx="858825"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ETCA-I-11</a:t>
          </a:r>
        </a:p>
      </xdr:txBody>
    </xdr:sp>
    <xdr:clientData/>
  </xdr:oneCellAnchor>
  <xdr:oneCellAnchor>
    <xdr:from>
      <xdr:col>7</xdr:col>
      <xdr:colOff>0</xdr:colOff>
      <xdr:row>2</xdr:row>
      <xdr:rowOff>142875</xdr:rowOff>
    </xdr:from>
    <xdr:ext cx="184731" cy="264560"/>
    <xdr:sp macro="" textlink="">
      <xdr:nvSpPr>
        <xdr:cNvPr id="6" name="4 CuadroTexto">
          <a:extLst>
            <a:ext uri="{FF2B5EF4-FFF2-40B4-BE49-F238E27FC236}">
              <a16:creationId xmlns:a16="http://schemas.microsoft.com/office/drawing/2014/main" id="{00000000-0008-0000-0B00-000006000000}"/>
            </a:ext>
          </a:extLst>
        </xdr:cNvPr>
        <xdr:cNvSpPr txBox="1"/>
      </xdr:nvSpPr>
      <xdr:spPr>
        <a:xfrm>
          <a:off x="53911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603250</xdr:colOff>
      <xdr:row>46</xdr:row>
      <xdr:rowOff>95250</xdr:rowOff>
    </xdr:from>
    <xdr:ext cx="2995083" cy="751417"/>
    <xdr:sp macro="" textlink="">
      <xdr:nvSpPr>
        <xdr:cNvPr id="9" name="CuadroTexto 5">
          <a:extLst>
            <a:ext uri="{FF2B5EF4-FFF2-40B4-BE49-F238E27FC236}">
              <a16:creationId xmlns:a16="http://schemas.microsoft.com/office/drawing/2014/main" id="{00000000-0008-0000-0B00-000009000000}"/>
            </a:ext>
          </a:extLst>
        </xdr:cNvPr>
        <xdr:cNvSpPr txBox="1"/>
      </xdr:nvSpPr>
      <xdr:spPr>
        <a:xfrm>
          <a:off x="603250" y="9768417"/>
          <a:ext cx="2995083" cy="7514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RAUL RENTERIA VILLA</a:t>
          </a:r>
        </a:p>
        <a:p>
          <a:pPr algn="ctr"/>
          <a:r>
            <a:rPr lang="es-MX" sz="1100" baseline="0"/>
            <a:t>DIRECTOR GENERAL</a:t>
          </a:r>
          <a:endParaRPr lang="es-MX" sz="1100"/>
        </a:p>
      </xdr:txBody>
    </xdr:sp>
    <xdr:clientData/>
  </xdr:oneCellAnchor>
  <xdr:oneCellAnchor>
    <xdr:from>
      <xdr:col>5</xdr:col>
      <xdr:colOff>317499</xdr:colOff>
      <xdr:row>46</xdr:row>
      <xdr:rowOff>84667</xdr:rowOff>
    </xdr:from>
    <xdr:ext cx="2772833" cy="740834"/>
    <xdr:sp macro="" textlink="">
      <xdr:nvSpPr>
        <xdr:cNvPr id="11" name="CuadroTexto 5">
          <a:extLst>
            <a:ext uri="{FF2B5EF4-FFF2-40B4-BE49-F238E27FC236}">
              <a16:creationId xmlns:a16="http://schemas.microsoft.com/office/drawing/2014/main" id="{00000000-0008-0000-0B00-00000B000000}"/>
            </a:ext>
          </a:extLst>
        </xdr:cNvPr>
        <xdr:cNvSpPr txBox="1"/>
      </xdr:nvSpPr>
      <xdr:spPr>
        <a:xfrm>
          <a:off x="4624916" y="9757834"/>
          <a:ext cx="2772833" cy="7408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SERGIO K TESHIBA SUTTO</a:t>
          </a:r>
          <a:endParaRPr lang="es-MX" sz="1100"/>
        </a:p>
        <a:p>
          <a:pPr algn="ctr"/>
          <a:r>
            <a:rPr lang="es-MX" sz="1100"/>
            <a:t>GERENTE</a:t>
          </a:r>
          <a:r>
            <a:rPr lang="es-MX" sz="1100" baseline="0"/>
            <a:t> DE ADMINISTRACION Y FINANZAS</a:t>
          </a:r>
          <a:endParaRPr lang="es-MX" sz="1100"/>
        </a:p>
      </xdr:txBody>
    </xdr:sp>
    <xdr:clientData/>
  </xdr:oneCellAnchor>
  <xdr:oneCellAnchor>
    <xdr:from>
      <xdr:col>5</xdr:col>
      <xdr:colOff>455084</xdr:colOff>
      <xdr:row>2</xdr:row>
      <xdr:rowOff>158750</xdr:rowOff>
    </xdr:from>
    <xdr:ext cx="2790824" cy="254557"/>
    <xdr:sp macro="" textlink="">
      <xdr:nvSpPr>
        <xdr:cNvPr id="8" name="7 CuadroTexto">
          <a:extLst>
            <a:ext uri="{FF2B5EF4-FFF2-40B4-BE49-F238E27FC236}">
              <a16:creationId xmlns:a16="http://schemas.microsoft.com/office/drawing/2014/main" id="{00000000-0008-0000-0B00-000008000000}"/>
            </a:ext>
          </a:extLst>
        </xdr:cNvPr>
        <xdr:cNvSpPr txBox="1"/>
      </xdr:nvSpPr>
      <xdr:spPr>
        <a:xfrm>
          <a:off x="4720167" y="79375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CUARTO</a:t>
          </a:r>
          <a:endParaRPr lang="es-MX" sz="1100" b="1">
            <a:latin typeface="Arial" pitchFamily="34" charset="0"/>
            <a:cs typeface="Arial" pitchFamily="34" charset="0"/>
          </a:endParaRPr>
        </a:p>
      </xdr:txBody>
    </xdr:sp>
    <xdr:clientData/>
  </xdr:oneCellAnchor>
  <xdr:twoCellAnchor>
    <xdr:from>
      <xdr:col>0</xdr:col>
      <xdr:colOff>1121833</xdr:colOff>
      <xdr:row>13</xdr:row>
      <xdr:rowOff>21166</xdr:rowOff>
    </xdr:from>
    <xdr:to>
      <xdr:col>8</xdr:col>
      <xdr:colOff>560918</xdr:colOff>
      <xdr:row>29</xdr:row>
      <xdr:rowOff>10583</xdr:rowOff>
    </xdr:to>
    <xdr:sp macro="" textlink="">
      <xdr:nvSpPr>
        <xdr:cNvPr id="12" name="9 CuadroTexto">
          <a:extLst>
            <a:ext uri="{FF2B5EF4-FFF2-40B4-BE49-F238E27FC236}">
              <a16:creationId xmlns:a16="http://schemas.microsoft.com/office/drawing/2014/main" id="{00000000-0008-0000-0B00-00000C000000}"/>
            </a:ext>
          </a:extLst>
        </xdr:cNvPr>
        <xdr:cNvSpPr txBox="1"/>
      </xdr:nvSpPr>
      <xdr:spPr>
        <a:xfrm>
          <a:off x="1121833" y="2762249"/>
          <a:ext cx="6021918" cy="31644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900"/>
            </a:lnSpc>
          </a:pPr>
          <a:r>
            <a:rPr lang="es-MX" sz="1000" b="1">
              <a:solidFill>
                <a:schemeClr val="dk1"/>
              </a:solidFill>
              <a:latin typeface="+mn-lt"/>
              <a:ea typeface="+mn-ea"/>
              <a:cs typeface="+mn-cs"/>
            </a:rPr>
            <a:t>PRIMA DE ANTIGÜEDAD</a:t>
          </a:r>
          <a:endParaRPr lang="es-MX" sz="1000">
            <a:solidFill>
              <a:schemeClr val="dk1"/>
            </a:solidFill>
            <a:latin typeface="+mn-lt"/>
            <a:ea typeface="+mn-ea"/>
            <a:cs typeface="+mn-cs"/>
          </a:endParaRPr>
        </a:p>
        <a:p>
          <a:pPr>
            <a:lnSpc>
              <a:spcPts val="900"/>
            </a:lnSpc>
          </a:pPr>
          <a:r>
            <a:rPr lang="es-MX" sz="1000">
              <a:solidFill>
                <a:schemeClr val="dk1"/>
              </a:solidFill>
              <a:latin typeface="+mn-lt"/>
              <a:ea typeface="+mn-ea"/>
              <a:cs typeface="+mn-cs"/>
            </a:rPr>
            <a:t>De acuerdo con la Ley Federal del Trabajo, la empresa tiene una responsabilidad contingente por indemnizaciones a sus trabajadores que sean despedidos en ciertas condiciones. Los gastos por estos conceptos se cargan a los resultados del ejercicio en que se conocen los retiros de los trabajadores. Los trabajadores de planta tienen derecho a una prima de antigüedad consistente en doce días de salario por cada año de servicio. La prima de antigüedad se pagará a los trabajadores que se separen voluntariamente de su empleo siempre que hayan cumplido quince años de servicio por lo menos. Así mismo se pagará a los que se separen por causa justificada y a los que sean separados de su empleo, independientemente de la justificación o injustificación del despido. </a:t>
          </a:r>
        </a:p>
        <a:p>
          <a:pPr>
            <a:lnSpc>
              <a:spcPts val="900"/>
            </a:lnSpc>
          </a:pPr>
          <a:r>
            <a:rPr lang="es-MX" sz="1000">
              <a:solidFill>
                <a:schemeClr val="dk1"/>
              </a:solidFill>
              <a:latin typeface="+mn-lt"/>
              <a:ea typeface="+mn-ea"/>
              <a:cs typeface="+mn-cs"/>
            </a:rPr>
            <a:t> </a:t>
          </a:r>
        </a:p>
        <a:p>
          <a:pPr>
            <a:lnSpc>
              <a:spcPts val="900"/>
            </a:lnSpc>
          </a:pPr>
          <a:r>
            <a:rPr lang="es-MX" sz="1000">
              <a:solidFill>
                <a:schemeClr val="dk1"/>
              </a:solidFill>
              <a:latin typeface="+mn-lt"/>
              <a:ea typeface="+mn-ea"/>
              <a:cs typeface="+mn-cs"/>
            </a:rPr>
            <a:t>De acuerdo con los artículos 67 y 68 del Contrato Ley de la Industria de la Radio y Televisión, para el año 2009 los trabajadores de planta tienen derecho a una prima de antigüedad con base en el salario máximo igual al doble del salario mínimo de área geográfica de aplicación a que corresponda el lugar de prestación de trabajo, bajo ciertas condiciones y atendiendo a las reglas siguientes:</a:t>
          </a:r>
        </a:p>
        <a:p>
          <a:r>
            <a:rPr lang="es-MX" sz="1000">
              <a:solidFill>
                <a:schemeClr val="dk1"/>
              </a:solidFill>
              <a:latin typeface="+mn-lt"/>
              <a:ea typeface="+mn-ea"/>
              <a:cs typeface="+mn-cs"/>
            </a:rPr>
            <a:t>-12 días de salario por cada año de servicio, con antigüedad de 1 a 6 años.</a:t>
          </a:r>
        </a:p>
        <a:p>
          <a:r>
            <a:rPr lang="es-MX" sz="1000">
              <a:solidFill>
                <a:schemeClr val="dk1"/>
              </a:solidFill>
              <a:latin typeface="+mn-lt"/>
              <a:ea typeface="+mn-ea"/>
              <a:cs typeface="+mn-cs"/>
            </a:rPr>
            <a:t>-14 días de salario por cada año de servicio, con antigüedad de 7 a 8 años.</a:t>
          </a:r>
        </a:p>
        <a:p>
          <a:r>
            <a:rPr lang="es-MX" sz="1000">
              <a:solidFill>
                <a:schemeClr val="dk1"/>
              </a:solidFill>
              <a:latin typeface="+mn-lt"/>
              <a:ea typeface="+mn-ea"/>
              <a:cs typeface="+mn-cs"/>
            </a:rPr>
            <a:t>-17 días de salario por cada año de servicio, con antigüedad de 9 o  más años</a:t>
          </a:r>
        </a:p>
        <a:p>
          <a:r>
            <a:rPr lang="es-MX" sz="1000">
              <a:solidFill>
                <a:schemeClr val="dk1"/>
              </a:solidFill>
              <a:latin typeface="+mn-lt"/>
              <a:ea typeface="+mn-ea"/>
              <a:cs typeface="+mn-cs"/>
            </a:rPr>
            <a:t> </a:t>
          </a:r>
        </a:p>
        <a:p>
          <a:r>
            <a:rPr lang="es-MX" sz="1000">
              <a:solidFill>
                <a:schemeClr val="dk1"/>
              </a:solidFill>
              <a:latin typeface="+mn-lt"/>
              <a:ea typeface="+mn-ea"/>
              <a:cs typeface="+mn-cs"/>
            </a:rPr>
            <a:t>La Televisora registro al cierre del ejercicio la valuación actuarial de la prima de antigüedad, la cual fue preparada y certificada por el actuario ACT. Mauricio Eduardo Bonilla Lupp, con los requerimientos señalados en la nueva norma de información financiera NIF-D3 “ Beneficios a los Empleados”, emitida por el Consejo Mexicano para Investigación y Desarrollo de la Normas de Información Financiera (CINIF).</a:t>
          </a:r>
        </a:p>
        <a:p>
          <a:pPr>
            <a:lnSpc>
              <a:spcPts val="1200"/>
            </a:lnSpc>
          </a:pPr>
          <a:endParaRPr lang="es-MX" sz="900"/>
        </a:p>
      </xdr:txBody>
    </xdr:sp>
    <xdr:clientData/>
  </xdr:twoCellAnchor>
</xdr:wsDr>
</file>

<file path=xl/drawings/drawing12.xml><?xml version="1.0" encoding="utf-8"?>
<xdr:wsDr xmlns:xdr="http://schemas.openxmlformats.org/drawingml/2006/spreadsheetDrawing" xmlns:a="http://schemas.openxmlformats.org/drawingml/2006/main">
  <xdr:oneCellAnchor>
    <xdr:from>
      <xdr:col>8</xdr:col>
      <xdr:colOff>602008</xdr:colOff>
      <xdr:row>0</xdr:row>
      <xdr:rowOff>0</xdr:rowOff>
    </xdr:from>
    <xdr:ext cx="858825" cy="254557"/>
    <xdr:sp macro="" textlink="">
      <xdr:nvSpPr>
        <xdr:cNvPr id="4" name="3 CuadroTexto">
          <a:extLst>
            <a:ext uri="{FF2B5EF4-FFF2-40B4-BE49-F238E27FC236}">
              <a16:creationId xmlns:a16="http://schemas.microsoft.com/office/drawing/2014/main" id="{00000000-0008-0000-0C00-000004000000}"/>
            </a:ext>
          </a:extLst>
        </xdr:cNvPr>
        <xdr:cNvSpPr txBox="1"/>
      </xdr:nvSpPr>
      <xdr:spPr>
        <a:xfrm>
          <a:off x="6116983" y="0"/>
          <a:ext cx="858825"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ETCA-I-12</a:t>
          </a:r>
        </a:p>
      </xdr:txBody>
    </xdr:sp>
    <xdr:clientData/>
  </xdr:oneCellAnchor>
  <xdr:oneCellAnchor>
    <xdr:from>
      <xdr:col>8</xdr:col>
      <xdr:colOff>0</xdr:colOff>
      <xdr:row>2</xdr:row>
      <xdr:rowOff>142875</xdr:rowOff>
    </xdr:from>
    <xdr:ext cx="184731" cy="264560"/>
    <xdr:sp macro="" textlink="">
      <xdr:nvSpPr>
        <xdr:cNvPr id="6" name="4 CuadroTexto">
          <a:extLst>
            <a:ext uri="{FF2B5EF4-FFF2-40B4-BE49-F238E27FC236}">
              <a16:creationId xmlns:a16="http://schemas.microsoft.com/office/drawing/2014/main" id="{00000000-0008-0000-0C00-000006000000}"/>
            </a:ext>
          </a:extLst>
        </xdr:cNvPr>
        <xdr:cNvSpPr txBox="1"/>
      </xdr:nvSpPr>
      <xdr:spPr>
        <a:xfrm>
          <a:off x="5829300"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228600</xdr:colOff>
      <xdr:row>2</xdr:row>
      <xdr:rowOff>133350</xdr:rowOff>
    </xdr:from>
    <xdr:ext cx="2790824" cy="254557"/>
    <xdr:sp macro="" textlink="">
      <xdr:nvSpPr>
        <xdr:cNvPr id="5" name="4 CuadroTexto">
          <a:extLst>
            <a:ext uri="{FF2B5EF4-FFF2-40B4-BE49-F238E27FC236}">
              <a16:creationId xmlns:a16="http://schemas.microsoft.com/office/drawing/2014/main" id="{00000000-0008-0000-0C00-000005000000}"/>
            </a:ext>
          </a:extLst>
        </xdr:cNvPr>
        <xdr:cNvSpPr txBox="1"/>
      </xdr:nvSpPr>
      <xdr:spPr>
        <a:xfrm>
          <a:off x="4238625" y="76200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CUARTO</a:t>
          </a:r>
          <a:endParaRPr lang="es-MX" sz="1100" b="1">
            <a:latin typeface="Arial" pitchFamily="34" charset="0"/>
            <a:cs typeface="Arial" pitchFamily="34" charset="0"/>
          </a:endParaRP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0</xdr:col>
      <xdr:colOff>0</xdr:colOff>
      <xdr:row>2</xdr:row>
      <xdr:rowOff>142875</xdr:rowOff>
    </xdr:from>
    <xdr:ext cx="184731" cy="264560"/>
    <xdr:sp macro="" textlink="">
      <xdr:nvSpPr>
        <xdr:cNvPr id="2" name="1 CuadroTexto">
          <a:extLst>
            <a:ext uri="{FF2B5EF4-FFF2-40B4-BE49-F238E27FC236}">
              <a16:creationId xmlns:a16="http://schemas.microsoft.com/office/drawing/2014/main" id="{00000000-0008-0000-0D00-000002000000}"/>
            </a:ext>
          </a:extLst>
        </xdr:cNvPr>
        <xdr:cNvSpPr txBox="1"/>
      </xdr:nvSpPr>
      <xdr:spPr>
        <a:xfrm>
          <a:off x="0" y="75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2</xdr:row>
      <xdr:rowOff>142875</xdr:rowOff>
    </xdr:from>
    <xdr:ext cx="184731" cy="264560"/>
    <xdr:sp macro="" textlink="">
      <xdr:nvSpPr>
        <xdr:cNvPr id="3" name="2 CuadroTexto">
          <a:extLst>
            <a:ext uri="{FF2B5EF4-FFF2-40B4-BE49-F238E27FC236}">
              <a16:creationId xmlns:a16="http://schemas.microsoft.com/office/drawing/2014/main" id="{00000000-0008-0000-0D00-000003000000}"/>
            </a:ext>
          </a:extLst>
        </xdr:cNvPr>
        <xdr:cNvSpPr txBox="1"/>
      </xdr:nvSpPr>
      <xdr:spPr>
        <a:xfrm>
          <a:off x="0" y="75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987259</xdr:colOff>
      <xdr:row>0</xdr:row>
      <xdr:rowOff>0</xdr:rowOff>
    </xdr:from>
    <xdr:ext cx="898003" cy="254557"/>
    <xdr:sp macro="" textlink="">
      <xdr:nvSpPr>
        <xdr:cNvPr id="4" name="3 CuadroTexto">
          <a:extLst>
            <a:ext uri="{FF2B5EF4-FFF2-40B4-BE49-F238E27FC236}">
              <a16:creationId xmlns:a16="http://schemas.microsoft.com/office/drawing/2014/main" id="{00000000-0008-0000-0D00-000004000000}"/>
            </a:ext>
          </a:extLst>
        </xdr:cNvPr>
        <xdr:cNvSpPr txBox="1"/>
      </xdr:nvSpPr>
      <xdr:spPr>
        <a:xfrm>
          <a:off x="6892759" y="0"/>
          <a:ext cx="898003"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ETCA-II-01</a:t>
          </a:r>
        </a:p>
      </xdr:txBody>
    </xdr:sp>
    <xdr:clientData/>
  </xdr:oneCellAnchor>
  <xdr:oneCellAnchor>
    <xdr:from>
      <xdr:col>1</xdr:col>
      <xdr:colOff>0</xdr:colOff>
      <xdr:row>2</xdr:row>
      <xdr:rowOff>142875</xdr:rowOff>
    </xdr:from>
    <xdr:ext cx="184731" cy="264560"/>
    <xdr:sp macro="" textlink="">
      <xdr:nvSpPr>
        <xdr:cNvPr id="5" name="1 CuadroTexto">
          <a:extLst>
            <a:ext uri="{FF2B5EF4-FFF2-40B4-BE49-F238E27FC236}">
              <a16:creationId xmlns:a16="http://schemas.microsoft.com/office/drawing/2014/main" id="{00000000-0008-0000-0D00-000005000000}"/>
            </a:ext>
          </a:extLst>
        </xdr:cNvPr>
        <xdr:cNvSpPr txBox="1"/>
      </xdr:nvSpPr>
      <xdr:spPr>
        <a:xfrm>
          <a:off x="76200" y="75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2</xdr:row>
      <xdr:rowOff>142875</xdr:rowOff>
    </xdr:from>
    <xdr:ext cx="184731" cy="264560"/>
    <xdr:sp macro="" textlink="">
      <xdr:nvSpPr>
        <xdr:cNvPr id="6" name="2 CuadroTexto">
          <a:extLst>
            <a:ext uri="{FF2B5EF4-FFF2-40B4-BE49-F238E27FC236}">
              <a16:creationId xmlns:a16="http://schemas.microsoft.com/office/drawing/2014/main" id="{00000000-0008-0000-0D00-000006000000}"/>
            </a:ext>
          </a:extLst>
        </xdr:cNvPr>
        <xdr:cNvSpPr txBox="1"/>
      </xdr:nvSpPr>
      <xdr:spPr>
        <a:xfrm>
          <a:off x="76200" y="75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7</xdr:col>
      <xdr:colOff>0</xdr:colOff>
      <xdr:row>2</xdr:row>
      <xdr:rowOff>142875</xdr:rowOff>
    </xdr:from>
    <xdr:ext cx="184731" cy="264560"/>
    <xdr:sp macro="" textlink="">
      <xdr:nvSpPr>
        <xdr:cNvPr id="7" name="4 CuadroTexto">
          <a:extLst>
            <a:ext uri="{FF2B5EF4-FFF2-40B4-BE49-F238E27FC236}">
              <a16:creationId xmlns:a16="http://schemas.microsoft.com/office/drawing/2014/main" id="{00000000-0008-0000-0D00-000007000000}"/>
            </a:ext>
          </a:extLst>
        </xdr:cNvPr>
        <xdr:cNvSpPr txBox="1"/>
      </xdr:nvSpPr>
      <xdr:spPr>
        <a:xfrm>
          <a:off x="6905625" y="75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9525</xdr:colOff>
      <xdr:row>45</xdr:row>
      <xdr:rowOff>723899</xdr:rowOff>
    </xdr:from>
    <xdr:ext cx="3019425" cy="695325"/>
    <xdr:sp macro="" textlink="">
      <xdr:nvSpPr>
        <xdr:cNvPr id="8" name="CuadroTexto 5">
          <a:extLst>
            <a:ext uri="{FF2B5EF4-FFF2-40B4-BE49-F238E27FC236}">
              <a16:creationId xmlns:a16="http://schemas.microsoft.com/office/drawing/2014/main" id="{00000000-0008-0000-0D00-000008000000}"/>
            </a:ext>
          </a:extLst>
        </xdr:cNvPr>
        <xdr:cNvSpPr txBox="1"/>
      </xdr:nvSpPr>
      <xdr:spPr>
        <a:xfrm>
          <a:off x="85725" y="13411199"/>
          <a:ext cx="3019425" cy="695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RAUL RENTERIA VILLA</a:t>
          </a:r>
          <a:endParaRPr lang="es-MX" sz="1100"/>
        </a:p>
        <a:p>
          <a:pPr algn="ctr"/>
          <a:r>
            <a:rPr lang="es-MX" sz="1100"/>
            <a:t>DIRECTOR</a:t>
          </a:r>
          <a:r>
            <a:rPr lang="es-MX" sz="1100" baseline="0"/>
            <a:t> GENERAL</a:t>
          </a:r>
          <a:endParaRPr lang="es-MX" sz="1100"/>
        </a:p>
      </xdr:txBody>
    </xdr:sp>
    <xdr:clientData/>
  </xdr:oneCellAnchor>
  <xdr:oneCellAnchor>
    <xdr:from>
      <xdr:col>4</xdr:col>
      <xdr:colOff>76200</xdr:colOff>
      <xdr:row>45</xdr:row>
      <xdr:rowOff>704849</xdr:rowOff>
    </xdr:from>
    <xdr:ext cx="3019425" cy="619125"/>
    <xdr:sp macro="" textlink="">
      <xdr:nvSpPr>
        <xdr:cNvPr id="9" name="CuadroTexto 5">
          <a:extLst>
            <a:ext uri="{FF2B5EF4-FFF2-40B4-BE49-F238E27FC236}">
              <a16:creationId xmlns:a16="http://schemas.microsoft.com/office/drawing/2014/main" id="{00000000-0008-0000-0D00-000009000000}"/>
            </a:ext>
          </a:extLst>
        </xdr:cNvPr>
        <xdr:cNvSpPr txBox="1"/>
      </xdr:nvSpPr>
      <xdr:spPr>
        <a:xfrm>
          <a:off x="4171950" y="13392149"/>
          <a:ext cx="3019425" cy="619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SERGIO K TESHIBA SUTTO</a:t>
          </a:r>
        </a:p>
        <a:p>
          <a:pPr algn="ctr"/>
          <a:r>
            <a:rPr lang="es-MX" sz="1100"/>
            <a:t>GERENTE</a:t>
          </a:r>
          <a:r>
            <a:rPr lang="es-MX" sz="1100" baseline="0"/>
            <a:t> DE ADMINISTRACION Y FINANZAS</a:t>
          </a:r>
          <a:endParaRPr lang="es-MX" sz="1100"/>
        </a:p>
      </xdr:txBody>
    </xdr:sp>
    <xdr:clientData/>
  </xdr:oneCellAnchor>
  <xdr:oneCellAnchor>
    <xdr:from>
      <xdr:col>5</xdr:col>
      <xdr:colOff>47625</xdr:colOff>
      <xdr:row>2</xdr:row>
      <xdr:rowOff>133350</xdr:rowOff>
    </xdr:from>
    <xdr:ext cx="2790824" cy="254557"/>
    <xdr:sp macro="" textlink="">
      <xdr:nvSpPr>
        <xdr:cNvPr id="11" name="10 CuadroTexto">
          <a:extLst>
            <a:ext uri="{FF2B5EF4-FFF2-40B4-BE49-F238E27FC236}">
              <a16:creationId xmlns:a16="http://schemas.microsoft.com/office/drawing/2014/main" id="{00000000-0008-0000-0D00-00000B000000}"/>
            </a:ext>
          </a:extLst>
        </xdr:cNvPr>
        <xdr:cNvSpPr txBox="1"/>
      </xdr:nvSpPr>
      <xdr:spPr>
        <a:xfrm>
          <a:off x="5019675" y="74295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CUARTO</a:t>
          </a:r>
          <a:endParaRPr lang="es-MX" sz="1100" b="1">
            <a:latin typeface="Arial" pitchFamily="34" charset="0"/>
            <a:cs typeface="Arial" pitchFamily="34" charset="0"/>
          </a:endParaRPr>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7</xdr:col>
      <xdr:colOff>190500</xdr:colOff>
      <xdr:row>0</xdr:row>
      <xdr:rowOff>0</xdr:rowOff>
    </xdr:from>
    <xdr:ext cx="1325551" cy="254557"/>
    <xdr:sp macro="" textlink="">
      <xdr:nvSpPr>
        <xdr:cNvPr id="2" name="3 CuadroTexto">
          <a:extLst>
            <a:ext uri="{FF2B5EF4-FFF2-40B4-BE49-F238E27FC236}">
              <a16:creationId xmlns:a16="http://schemas.microsoft.com/office/drawing/2014/main" id="{00000000-0008-0000-0E00-000002000000}"/>
            </a:ext>
          </a:extLst>
        </xdr:cNvPr>
        <xdr:cNvSpPr txBox="1"/>
      </xdr:nvSpPr>
      <xdr:spPr>
        <a:xfrm>
          <a:off x="6496050" y="0"/>
          <a:ext cx="132555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ETCA-II-02</a:t>
          </a:r>
        </a:p>
      </xdr:txBody>
    </xdr:sp>
    <xdr:clientData/>
  </xdr:oneCellAnchor>
  <xdr:oneCellAnchor>
    <xdr:from>
      <xdr:col>2</xdr:col>
      <xdr:colOff>0</xdr:colOff>
      <xdr:row>82</xdr:row>
      <xdr:rowOff>0</xdr:rowOff>
    </xdr:from>
    <xdr:ext cx="3200400" cy="662517"/>
    <xdr:sp macro="" textlink="">
      <xdr:nvSpPr>
        <xdr:cNvPr id="4" name="CuadroTexto 5">
          <a:extLst>
            <a:ext uri="{FF2B5EF4-FFF2-40B4-BE49-F238E27FC236}">
              <a16:creationId xmlns:a16="http://schemas.microsoft.com/office/drawing/2014/main" id="{00000000-0008-0000-0E00-000004000000}"/>
            </a:ext>
          </a:extLst>
        </xdr:cNvPr>
        <xdr:cNvSpPr txBox="1"/>
      </xdr:nvSpPr>
      <xdr:spPr>
        <a:xfrm>
          <a:off x="180975" y="15687675"/>
          <a:ext cx="320040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LIC.</a:t>
          </a:r>
          <a:r>
            <a:rPr lang="es-MX" sz="1200" baseline="0"/>
            <a:t> RAUL RENTERIA VILLA</a:t>
          </a:r>
          <a:endParaRPr lang="es-MX" sz="1200"/>
        </a:p>
        <a:p>
          <a:pPr algn="ctr"/>
          <a:r>
            <a:rPr lang="es-MX" sz="1200"/>
            <a:t>DIRECTOR</a:t>
          </a:r>
          <a:r>
            <a:rPr lang="es-MX" sz="1200" baseline="0"/>
            <a:t> GENERAL</a:t>
          </a:r>
          <a:endParaRPr lang="es-MX" sz="1200"/>
        </a:p>
      </xdr:txBody>
    </xdr:sp>
    <xdr:clientData/>
  </xdr:oneCellAnchor>
  <xdr:oneCellAnchor>
    <xdr:from>
      <xdr:col>4</xdr:col>
      <xdr:colOff>0</xdr:colOff>
      <xdr:row>82</xdr:row>
      <xdr:rowOff>0</xdr:rowOff>
    </xdr:from>
    <xdr:ext cx="3305175" cy="662517"/>
    <xdr:sp macro="" textlink="">
      <xdr:nvSpPr>
        <xdr:cNvPr id="5" name="CuadroTexto 5">
          <a:extLst>
            <a:ext uri="{FF2B5EF4-FFF2-40B4-BE49-F238E27FC236}">
              <a16:creationId xmlns:a16="http://schemas.microsoft.com/office/drawing/2014/main" id="{00000000-0008-0000-0E00-000005000000}"/>
            </a:ext>
          </a:extLst>
        </xdr:cNvPr>
        <xdr:cNvSpPr txBox="1"/>
      </xdr:nvSpPr>
      <xdr:spPr>
        <a:xfrm>
          <a:off x="4162425" y="15687675"/>
          <a:ext cx="330517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LIC.</a:t>
          </a:r>
          <a:r>
            <a:rPr lang="es-MX" sz="1200" baseline="0"/>
            <a:t> SERGIO K TESHIBA SUTTO</a:t>
          </a:r>
          <a:endParaRPr lang="es-MX" sz="1200"/>
        </a:p>
        <a:p>
          <a:pPr algn="ctr"/>
          <a:r>
            <a:rPr lang="es-MX" sz="1200"/>
            <a:t>GERENTE</a:t>
          </a:r>
          <a:r>
            <a:rPr lang="es-MX" sz="1200" baseline="0"/>
            <a:t> DE ADMINISTRACION Y FINANZAS</a:t>
          </a:r>
          <a:endParaRPr lang="es-MX" sz="1200"/>
        </a:p>
      </xdr:txBody>
    </xdr:sp>
    <xdr:clientData/>
  </xdr:oneCellAnchor>
  <xdr:oneCellAnchor>
    <xdr:from>
      <xdr:col>5</xdr:col>
      <xdr:colOff>190499</xdr:colOff>
      <xdr:row>2</xdr:row>
      <xdr:rowOff>103188</xdr:rowOff>
    </xdr:from>
    <xdr:ext cx="2790824" cy="254557"/>
    <xdr:sp macro="" textlink="">
      <xdr:nvSpPr>
        <xdr:cNvPr id="7" name="6 CuadroTexto">
          <a:extLst>
            <a:ext uri="{FF2B5EF4-FFF2-40B4-BE49-F238E27FC236}">
              <a16:creationId xmlns:a16="http://schemas.microsoft.com/office/drawing/2014/main" id="{00000000-0008-0000-0E00-000007000000}"/>
            </a:ext>
          </a:extLst>
        </xdr:cNvPr>
        <xdr:cNvSpPr txBox="1"/>
      </xdr:nvSpPr>
      <xdr:spPr>
        <a:xfrm>
          <a:off x="5214937" y="706438"/>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CUARTO</a:t>
          </a:r>
          <a:endParaRPr lang="es-MX" sz="1100" b="1">
            <a:latin typeface="Arial" pitchFamily="34" charset="0"/>
            <a:cs typeface="Arial" pitchFamily="34" charset="0"/>
          </a:endParaRPr>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2</xdr:row>
      <xdr:rowOff>142875</xdr:rowOff>
    </xdr:from>
    <xdr:ext cx="184731" cy="264560"/>
    <xdr:sp macro="" textlink="">
      <xdr:nvSpPr>
        <xdr:cNvPr id="2" name="1 CuadroTexto">
          <a:extLst>
            <a:ext uri="{FF2B5EF4-FFF2-40B4-BE49-F238E27FC236}">
              <a16:creationId xmlns:a16="http://schemas.microsoft.com/office/drawing/2014/main" id="{00000000-0008-0000-0F00-000002000000}"/>
            </a:ext>
          </a:extLst>
        </xdr:cNvPr>
        <xdr:cNvSpPr txBox="1"/>
      </xdr:nvSpPr>
      <xdr:spPr>
        <a:xfrm>
          <a:off x="95250" y="7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3</xdr:col>
      <xdr:colOff>542925</xdr:colOff>
      <xdr:row>0</xdr:row>
      <xdr:rowOff>0</xdr:rowOff>
    </xdr:from>
    <xdr:ext cx="1141062" cy="292657"/>
    <xdr:sp macro="" textlink="">
      <xdr:nvSpPr>
        <xdr:cNvPr id="4" name="3 CuadroTexto">
          <a:extLst>
            <a:ext uri="{FF2B5EF4-FFF2-40B4-BE49-F238E27FC236}">
              <a16:creationId xmlns:a16="http://schemas.microsoft.com/office/drawing/2014/main" id="{00000000-0008-0000-0F00-000004000000}"/>
            </a:ext>
          </a:extLst>
        </xdr:cNvPr>
        <xdr:cNvSpPr txBox="1"/>
      </xdr:nvSpPr>
      <xdr:spPr>
        <a:xfrm>
          <a:off x="5276850" y="0"/>
          <a:ext cx="1141062" cy="2926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ETCA-II-03</a:t>
          </a:r>
        </a:p>
      </xdr:txBody>
    </xdr:sp>
    <xdr:clientData/>
  </xdr:oneCellAnchor>
  <xdr:oneCellAnchor>
    <xdr:from>
      <xdr:col>3</xdr:col>
      <xdr:colOff>0</xdr:colOff>
      <xdr:row>2</xdr:row>
      <xdr:rowOff>142875</xdr:rowOff>
    </xdr:from>
    <xdr:ext cx="184731" cy="264560"/>
    <xdr:sp macro="" textlink="">
      <xdr:nvSpPr>
        <xdr:cNvPr id="6" name="4 CuadroTexto">
          <a:extLst>
            <a:ext uri="{FF2B5EF4-FFF2-40B4-BE49-F238E27FC236}">
              <a16:creationId xmlns:a16="http://schemas.microsoft.com/office/drawing/2014/main" id="{00000000-0008-0000-0F00-000006000000}"/>
            </a:ext>
          </a:extLst>
        </xdr:cNvPr>
        <xdr:cNvSpPr txBox="1"/>
      </xdr:nvSpPr>
      <xdr:spPr>
        <a:xfrm>
          <a:off x="69532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30</xdr:row>
      <xdr:rowOff>152400</xdr:rowOff>
    </xdr:from>
    <xdr:ext cx="3019425" cy="714375"/>
    <xdr:sp macro="" textlink="">
      <xdr:nvSpPr>
        <xdr:cNvPr id="5" name="CuadroTexto 5">
          <a:extLst>
            <a:ext uri="{FF2B5EF4-FFF2-40B4-BE49-F238E27FC236}">
              <a16:creationId xmlns:a16="http://schemas.microsoft.com/office/drawing/2014/main" id="{00000000-0008-0000-0F00-000005000000}"/>
            </a:ext>
          </a:extLst>
        </xdr:cNvPr>
        <xdr:cNvSpPr txBox="1"/>
      </xdr:nvSpPr>
      <xdr:spPr>
        <a:xfrm>
          <a:off x="95250" y="5972175"/>
          <a:ext cx="3019425" cy="714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RAUL RENTERIA VILLA</a:t>
          </a:r>
          <a:endParaRPr lang="es-MX" sz="1100"/>
        </a:p>
        <a:p>
          <a:pPr algn="ctr"/>
          <a:r>
            <a:rPr lang="es-MX" sz="1100"/>
            <a:t>DIRECTOR</a:t>
          </a:r>
          <a:r>
            <a:rPr lang="es-MX" sz="1100" baseline="0"/>
            <a:t> GENERAL</a:t>
          </a:r>
          <a:endParaRPr lang="es-MX" sz="1100"/>
        </a:p>
      </xdr:txBody>
    </xdr:sp>
    <xdr:clientData/>
  </xdr:oneCellAnchor>
  <xdr:oneCellAnchor>
    <xdr:from>
      <xdr:col>2</xdr:col>
      <xdr:colOff>123825</xdr:colOff>
      <xdr:row>30</xdr:row>
      <xdr:rowOff>142876</xdr:rowOff>
    </xdr:from>
    <xdr:ext cx="3124200" cy="685799"/>
    <xdr:sp macro="" textlink="">
      <xdr:nvSpPr>
        <xdr:cNvPr id="7" name="CuadroTexto 5">
          <a:extLst>
            <a:ext uri="{FF2B5EF4-FFF2-40B4-BE49-F238E27FC236}">
              <a16:creationId xmlns:a16="http://schemas.microsoft.com/office/drawing/2014/main" id="{00000000-0008-0000-0F00-000007000000}"/>
            </a:ext>
          </a:extLst>
        </xdr:cNvPr>
        <xdr:cNvSpPr txBox="1"/>
      </xdr:nvSpPr>
      <xdr:spPr>
        <a:xfrm>
          <a:off x="3143250" y="7429501"/>
          <a:ext cx="3124200" cy="6857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SERGIO K TESHIBA SUTTO</a:t>
          </a:r>
        </a:p>
        <a:p>
          <a:pPr algn="ctr"/>
          <a:r>
            <a:rPr lang="es-MX" sz="1100"/>
            <a:t>GERENTE</a:t>
          </a:r>
          <a:r>
            <a:rPr lang="es-MX" sz="1100" baseline="0"/>
            <a:t> DE ADMINISTRACION Y FINANZAS</a:t>
          </a:r>
          <a:endParaRPr lang="es-MX" sz="1100"/>
        </a:p>
      </xdr:txBody>
    </xdr:sp>
    <xdr:clientData/>
  </xdr:oneCellAnchor>
  <xdr:oneCellAnchor>
    <xdr:from>
      <xdr:col>2</xdr:col>
      <xdr:colOff>498475</xdr:colOff>
      <xdr:row>2</xdr:row>
      <xdr:rowOff>144463</xdr:rowOff>
    </xdr:from>
    <xdr:ext cx="2790824" cy="254557"/>
    <xdr:sp macro="" textlink="">
      <xdr:nvSpPr>
        <xdr:cNvPr id="8" name="7 CuadroTexto">
          <a:extLst>
            <a:ext uri="{FF2B5EF4-FFF2-40B4-BE49-F238E27FC236}">
              <a16:creationId xmlns:a16="http://schemas.microsoft.com/office/drawing/2014/main" id="{00000000-0008-0000-0F00-000008000000}"/>
            </a:ext>
          </a:extLst>
        </xdr:cNvPr>
        <xdr:cNvSpPr txBox="1"/>
      </xdr:nvSpPr>
      <xdr:spPr>
        <a:xfrm>
          <a:off x="3506788" y="549276"/>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CUARTO</a:t>
          </a:r>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0</xdr:col>
      <xdr:colOff>0</xdr:colOff>
      <xdr:row>3</xdr:row>
      <xdr:rowOff>142875</xdr:rowOff>
    </xdr:from>
    <xdr:ext cx="184731" cy="264560"/>
    <xdr:sp macro="" textlink="">
      <xdr:nvSpPr>
        <xdr:cNvPr id="22" name="21 CuadroTexto">
          <a:extLst>
            <a:ext uri="{FF2B5EF4-FFF2-40B4-BE49-F238E27FC236}">
              <a16:creationId xmlns:a16="http://schemas.microsoft.com/office/drawing/2014/main" id="{00000000-0008-0000-1000-000016000000}"/>
            </a:ext>
          </a:extLst>
        </xdr:cNvPr>
        <xdr:cNvSpPr txBox="1"/>
      </xdr:nvSpPr>
      <xdr:spPr>
        <a:xfrm>
          <a:off x="0"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853910</xdr:colOff>
      <xdr:row>0</xdr:row>
      <xdr:rowOff>38100</xdr:rowOff>
    </xdr:from>
    <xdr:ext cx="898002" cy="247649"/>
    <xdr:sp macro="" textlink="">
      <xdr:nvSpPr>
        <xdr:cNvPr id="23" name="22 CuadroTexto">
          <a:extLst>
            <a:ext uri="{FF2B5EF4-FFF2-40B4-BE49-F238E27FC236}">
              <a16:creationId xmlns:a16="http://schemas.microsoft.com/office/drawing/2014/main" id="{00000000-0008-0000-1000-000017000000}"/>
            </a:ext>
          </a:extLst>
        </xdr:cNvPr>
        <xdr:cNvSpPr txBox="1"/>
      </xdr:nvSpPr>
      <xdr:spPr>
        <a:xfrm>
          <a:off x="7997660" y="38100"/>
          <a:ext cx="898002" cy="24764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noAutofit/>
        </a:bodyPr>
        <a:lstStyle/>
        <a:p>
          <a:pPr algn="r"/>
          <a:r>
            <a:rPr lang="es-MX" sz="1100" b="1">
              <a:latin typeface="Arial" pitchFamily="34" charset="0"/>
              <a:cs typeface="Arial" pitchFamily="34" charset="0"/>
            </a:rPr>
            <a:t>ETCA-II-04</a:t>
          </a:r>
        </a:p>
      </xdr:txBody>
    </xdr:sp>
    <xdr:clientData/>
  </xdr:oneCellAnchor>
  <xdr:oneCellAnchor>
    <xdr:from>
      <xdr:col>0</xdr:col>
      <xdr:colOff>295275</xdr:colOff>
      <xdr:row>83</xdr:row>
      <xdr:rowOff>161926</xdr:rowOff>
    </xdr:from>
    <xdr:ext cx="3429000" cy="666749"/>
    <xdr:sp macro="" textlink="">
      <xdr:nvSpPr>
        <xdr:cNvPr id="24" name="CuadroTexto 5">
          <a:extLst>
            <a:ext uri="{FF2B5EF4-FFF2-40B4-BE49-F238E27FC236}">
              <a16:creationId xmlns:a16="http://schemas.microsoft.com/office/drawing/2014/main" id="{00000000-0008-0000-1000-000018000000}"/>
            </a:ext>
          </a:extLst>
        </xdr:cNvPr>
        <xdr:cNvSpPr txBox="1"/>
      </xdr:nvSpPr>
      <xdr:spPr>
        <a:xfrm>
          <a:off x="295275" y="16849726"/>
          <a:ext cx="3429000" cy="6667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RAUL RENTERIA VILLA</a:t>
          </a:r>
        </a:p>
        <a:p>
          <a:pPr algn="ctr"/>
          <a:r>
            <a:rPr lang="es-MX" sz="1100"/>
            <a:t>DIRECTOR</a:t>
          </a:r>
          <a:r>
            <a:rPr lang="es-MX" sz="1100" baseline="0"/>
            <a:t> GENERAL</a:t>
          </a:r>
        </a:p>
        <a:p>
          <a:pPr algn="ctr"/>
          <a:endParaRPr lang="es-MX" sz="1100"/>
        </a:p>
      </xdr:txBody>
    </xdr:sp>
    <xdr:clientData/>
  </xdr:oneCellAnchor>
  <xdr:oneCellAnchor>
    <xdr:from>
      <xdr:col>2</xdr:col>
      <xdr:colOff>771525</xdr:colOff>
      <xdr:row>83</xdr:row>
      <xdr:rowOff>171451</xdr:rowOff>
    </xdr:from>
    <xdr:ext cx="3181350" cy="628650"/>
    <xdr:sp macro="" textlink="">
      <xdr:nvSpPr>
        <xdr:cNvPr id="25" name="CuadroTexto 5">
          <a:extLst>
            <a:ext uri="{FF2B5EF4-FFF2-40B4-BE49-F238E27FC236}">
              <a16:creationId xmlns:a16="http://schemas.microsoft.com/office/drawing/2014/main" id="{00000000-0008-0000-1000-000019000000}"/>
            </a:ext>
          </a:extLst>
        </xdr:cNvPr>
        <xdr:cNvSpPr txBox="1"/>
      </xdr:nvSpPr>
      <xdr:spPr>
        <a:xfrm>
          <a:off x="5172075" y="16859251"/>
          <a:ext cx="3181350" cy="628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SERGIO K TESHIBA SUTTO</a:t>
          </a:r>
          <a:endParaRPr lang="es-MX" sz="1100"/>
        </a:p>
        <a:p>
          <a:pPr algn="ctr"/>
          <a:r>
            <a:rPr lang="es-MX" sz="1100"/>
            <a:t>GERENTE</a:t>
          </a:r>
          <a:r>
            <a:rPr lang="es-MX" sz="1100" baseline="0"/>
            <a:t> DE ADMINISTRACION Y FINANZAS</a:t>
          </a:r>
          <a:endParaRPr lang="es-MX" sz="1100"/>
        </a:p>
      </xdr:txBody>
    </xdr:sp>
    <xdr:clientData/>
  </xdr:oneCellAnchor>
  <xdr:oneCellAnchor>
    <xdr:from>
      <xdr:col>3</xdr:col>
      <xdr:colOff>615821</xdr:colOff>
      <xdr:row>3</xdr:row>
      <xdr:rowOff>114105</xdr:rowOff>
    </xdr:from>
    <xdr:ext cx="2790824" cy="254557"/>
    <xdr:sp macro="" textlink="">
      <xdr:nvSpPr>
        <xdr:cNvPr id="26" name="25 CuadroTexto">
          <a:extLst>
            <a:ext uri="{FF2B5EF4-FFF2-40B4-BE49-F238E27FC236}">
              <a16:creationId xmlns:a16="http://schemas.microsoft.com/office/drawing/2014/main" id="{00000000-0008-0000-1000-00001A000000}"/>
            </a:ext>
          </a:extLst>
        </xdr:cNvPr>
        <xdr:cNvSpPr txBox="1"/>
      </xdr:nvSpPr>
      <xdr:spPr>
        <a:xfrm>
          <a:off x="5883729" y="726426"/>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CUARTO</a:t>
          </a:r>
          <a:endParaRPr lang="es-MX" sz="1100" b="1">
            <a:latin typeface="Arial" pitchFamily="34" charset="0"/>
            <a:cs typeface="Arial" pitchFamily="34" charset="0"/>
          </a:endParaRPr>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6</xdr:col>
      <xdr:colOff>495300</xdr:colOff>
      <xdr:row>0</xdr:row>
      <xdr:rowOff>19051</xdr:rowOff>
    </xdr:from>
    <xdr:ext cx="1019173" cy="266700"/>
    <xdr:sp macro="" textlink="">
      <xdr:nvSpPr>
        <xdr:cNvPr id="2" name="1 CuadroTexto">
          <a:extLst>
            <a:ext uri="{FF2B5EF4-FFF2-40B4-BE49-F238E27FC236}">
              <a16:creationId xmlns:a16="http://schemas.microsoft.com/office/drawing/2014/main" id="{00000000-0008-0000-1100-000002000000}"/>
            </a:ext>
          </a:extLst>
        </xdr:cNvPr>
        <xdr:cNvSpPr txBox="1"/>
      </xdr:nvSpPr>
      <xdr:spPr>
        <a:xfrm>
          <a:off x="7258050" y="19051"/>
          <a:ext cx="1019173" cy="2667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noAutofit/>
        </a:bodyPr>
        <a:lstStyle/>
        <a:p>
          <a:pPr algn="r"/>
          <a:r>
            <a:rPr lang="es-MX" sz="1100" b="1">
              <a:latin typeface="Arial" pitchFamily="34" charset="0"/>
              <a:cs typeface="Arial" pitchFamily="34" charset="0"/>
            </a:rPr>
            <a:t>ETCA-II-05</a:t>
          </a:r>
        </a:p>
      </xdr:txBody>
    </xdr:sp>
    <xdr:clientData/>
  </xdr:oneCellAnchor>
  <xdr:oneCellAnchor>
    <xdr:from>
      <xdr:col>1</xdr:col>
      <xdr:colOff>0</xdr:colOff>
      <xdr:row>160</xdr:row>
      <xdr:rowOff>0</xdr:rowOff>
    </xdr:from>
    <xdr:ext cx="3200400" cy="662517"/>
    <xdr:sp macro="" textlink="">
      <xdr:nvSpPr>
        <xdr:cNvPr id="3" name="CuadroTexto 5">
          <a:extLst>
            <a:ext uri="{FF2B5EF4-FFF2-40B4-BE49-F238E27FC236}">
              <a16:creationId xmlns:a16="http://schemas.microsoft.com/office/drawing/2014/main" id="{00000000-0008-0000-1100-000003000000}"/>
            </a:ext>
          </a:extLst>
        </xdr:cNvPr>
        <xdr:cNvSpPr txBox="1"/>
      </xdr:nvSpPr>
      <xdr:spPr>
        <a:xfrm>
          <a:off x="409575" y="30660975"/>
          <a:ext cx="320040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LIC.</a:t>
          </a:r>
          <a:r>
            <a:rPr lang="es-MX" sz="1200" baseline="0"/>
            <a:t> RAUL RENTERIA VILLA</a:t>
          </a:r>
          <a:endParaRPr lang="es-MX" sz="1200"/>
        </a:p>
        <a:p>
          <a:pPr algn="ctr"/>
          <a:r>
            <a:rPr lang="es-MX" sz="1200"/>
            <a:t>DIRECTOR</a:t>
          </a:r>
          <a:r>
            <a:rPr lang="es-MX" sz="1200" baseline="0"/>
            <a:t> GENERAL</a:t>
          </a:r>
          <a:endParaRPr lang="es-MX" sz="1200"/>
        </a:p>
      </xdr:txBody>
    </xdr:sp>
    <xdr:clientData/>
  </xdr:oneCellAnchor>
  <xdr:oneCellAnchor>
    <xdr:from>
      <xdr:col>3</xdr:col>
      <xdr:colOff>0</xdr:colOff>
      <xdr:row>160</xdr:row>
      <xdr:rowOff>0</xdr:rowOff>
    </xdr:from>
    <xdr:ext cx="3305175" cy="662517"/>
    <xdr:sp macro="" textlink="">
      <xdr:nvSpPr>
        <xdr:cNvPr id="4" name="CuadroTexto 5">
          <a:extLst>
            <a:ext uri="{FF2B5EF4-FFF2-40B4-BE49-F238E27FC236}">
              <a16:creationId xmlns:a16="http://schemas.microsoft.com/office/drawing/2014/main" id="{00000000-0008-0000-1100-000004000000}"/>
            </a:ext>
          </a:extLst>
        </xdr:cNvPr>
        <xdr:cNvSpPr txBox="1"/>
      </xdr:nvSpPr>
      <xdr:spPr>
        <a:xfrm>
          <a:off x="4476750" y="30660975"/>
          <a:ext cx="330517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baseline="0"/>
            <a:t>LIC. SERGIO K TESHIBA SUTTO</a:t>
          </a:r>
        </a:p>
        <a:p>
          <a:pPr algn="ctr"/>
          <a:r>
            <a:rPr lang="es-MX" sz="1200"/>
            <a:t>GERENTE</a:t>
          </a:r>
          <a:r>
            <a:rPr lang="es-MX" sz="1200" baseline="0"/>
            <a:t> DE ADMINISTRACION Y FINANZAS</a:t>
          </a:r>
          <a:endParaRPr lang="es-MX" sz="1200"/>
        </a:p>
        <a:p>
          <a:pPr algn="ctr"/>
          <a:endParaRPr lang="es-MX" sz="1200"/>
        </a:p>
      </xdr:txBody>
    </xdr:sp>
    <xdr:clientData/>
  </xdr:oneCellAnchor>
  <xdr:oneCellAnchor>
    <xdr:from>
      <xdr:col>3</xdr:col>
      <xdr:colOff>742950</xdr:colOff>
      <xdr:row>3</xdr:row>
      <xdr:rowOff>76200</xdr:rowOff>
    </xdr:from>
    <xdr:ext cx="2790824" cy="254557"/>
    <xdr:sp macro="" textlink="">
      <xdr:nvSpPr>
        <xdr:cNvPr id="5" name="4 CuadroTexto">
          <a:extLst>
            <a:ext uri="{FF2B5EF4-FFF2-40B4-BE49-F238E27FC236}">
              <a16:creationId xmlns:a16="http://schemas.microsoft.com/office/drawing/2014/main" id="{00000000-0008-0000-1100-000005000000}"/>
            </a:ext>
          </a:extLst>
        </xdr:cNvPr>
        <xdr:cNvSpPr txBox="1"/>
      </xdr:nvSpPr>
      <xdr:spPr>
        <a:xfrm>
          <a:off x="5105400" y="65722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CUARTO</a:t>
          </a:r>
          <a:endParaRPr lang="es-MX" sz="1100" b="1">
            <a:latin typeface="Arial" pitchFamily="34" charset="0"/>
            <a:cs typeface="Arial" pitchFamily="34" charset="0"/>
          </a:endParaRPr>
        </a:p>
      </xdr:txBody>
    </xdr:sp>
    <xdr:clientData/>
  </xdr:oneCellAnchor>
</xdr:wsDr>
</file>

<file path=xl/drawings/drawing18.xml><?xml version="1.0" encoding="utf-8"?>
<xdr:wsDr xmlns:xdr="http://schemas.openxmlformats.org/drawingml/2006/spreadsheetDrawing" xmlns:a="http://schemas.openxmlformats.org/drawingml/2006/main">
  <xdr:oneCellAnchor>
    <xdr:from>
      <xdr:col>0</xdr:col>
      <xdr:colOff>0</xdr:colOff>
      <xdr:row>3</xdr:row>
      <xdr:rowOff>142875</xdr:rowOff>
    </xdr:from>
    <xdr:ext cx="184731" cy="264560"/>
    <xdr:sp macro="" textlink="">
      <xdr:nvSpPr>
        <xdr:cNvPr id="2" name="1 CuadroTexto">
          <a:extLst>
            <a:ext uri="{FF2B5EF4-FFF2-40B4-BE49-F238E27FC236}">
              <a16:creationId xmlns:a16="http://schemas.microsoft.com/office/drawing/2014/main" id="{00000000-0008-0000-1200-000002000000}"/>
            </a:ext>
          </a:extLst>
        </xdr:cNvPr>
        <xdr:cNvSpPr txBox="1"/>
      </xdr:nvSpPr>
      <xdr:spPr>
        <a:xfrm>
          <a:off x="3048000" y="93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371475</xdr:colOff>
      <xdr:row>0</xdr:row>
      <xdr:rowOff>85725</xdr:rowOff>
    </xdr:from>
    <xdr:ext cx="1447112" cy="254557"/>
    <xdr:sp macro="" textlink="">
      <xdr:nvSpPr>
        <xdr:cNvPr id="3" name="2 CuadroTexto">
          <a:extLst>
            <a:ext uri="{FF2B5EF4-FFF2-40B4-BE49-F238E27FC236}">
              <a16:creationId xmlns:a16="http://schemas.microsoft.com/office/drawing/2014/main" id="{00000000-0008-0000-1200-000003000000}"/>
            </a:ext>
          </a:extLst>
        </xdr:cNvPr>
        <xdr:cNvSpPr txBox="1"/>
      </xdr:nvSpPr>
      <xdr:spPr>
        <a:xfrm>
          <a:off x="6305550" y="85725"/>
          <a:ext cx="1447112"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ETCA-II-06</a:t>
          </a:r>
        </a:p>
      </xdr:txBody>
    </xdr:sp>
    <xdr:clientData/>
  </xdr:oneCellAnchor>
  <xdr:oneCellAnchor>
    <xdr:from>
      <xdr:col>1</xdr:col>
      <xdr:colOff>0</xdr:colOff>
      <xdr:row>28</xdr:row>
      <xdr:rowOff>0</xdr:rowOff>
    </xdr:from>
    <xdr:ext cx="184731" cy="264560"/>
    <xdr:sp macro="" textlink="">
      <xdr:nvSpPr>
        <xdr:cNvPr id="5" name="4 CuadroTexto">
          <a:extLst>
            <a:ext uri="{FF2B5EF4-FFF2-40B4-BE49-F238E27FC236}">
              <a16:creationId xmlns:a16="http://schemas.microsoft.com/office/drawing/2014/main" id="{00000000-0008-0000-1200-000005000000}"/>
            </a:ext>
          </a:extLst>
        </xdr:cNvPr>
        <xdr:cNvSpPr txBox="1"/>
      </xdr:nvSpPr>
      <xdr:spPr>
        <a:xfrm>
          <a:off x="3048000" y="93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28</xdr:row>
      <xdr:rowOff>0</xdr:rowOff>
    </xdr:from>
    <xdr:ext cx="184731" cy="264560"/>
    <xdr:sp macro="" textlink="">
      <xdr:nvSpPr>
        <xdr:cNvPr id="8" name="7 CuadroTexto">
          <a:extLst>
            <a:ext uri="{FF2B5EF4-FFF2-40B4-BE49-F238E27FC236}">
              <a16:creationId xmlns:a16="http://schemas.microsoft.com/office/drawing/2014/main" id="{00000000-0008-0000-1200-000008000000}"/>
            </a:ext>
          </a:extLst>
        </xdr:cNvPr>
        <xdr:cNvSpPr txBox="1"/>
      </xdr:nvSpPr>
      <xdr:spPr>
        <a:xfrm>
          <a:off x="3048000" y="851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596830</xdr:colOff>
      <xdr:row>28</xdr:row>
      <xdr:rowOff>0</xdr:rowOff>
    </xdr:from>
    <xdr:ext cx="184731" cy="254557"/>
    <xdr:sp macro="" textlink="">
      <xdr:nvSpPr>
        <xdr:cNvPr id="10" name="9 CuadroTexto">
          <a:extLst>
            <a:ext uri="{FF2B5EF4-FFF2-40B4-BE49-F238E27FC236}">
              <a16:creationId xmlns:a16="http://schemas.microsoft.com/office/drawing/2014/main" id="{00000000-0008-0000-1200-00000A000000}"/>
            </a:ext>
          </a:extLst>
        </xdr:cNvPr>
        <xdr:cNvSpPr txBox="1"/>
      </xdr:nvSpPr>
      <xdr:spPr>
        <a:xfrm>
          <a:off x="10293280" y="6991350"/>
          <a:ext cx="18473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endParaRPr lang="es-MX" sz="1100" b="1">
            <a:latin typeface="Arial" pitchFamily="34" charset="0"/>
            <a:cs typeface="Arial" pitchFamily="34" charset="0"/>
          </a:endParaRPr>
        </a:p>
      </xdr:txBody>
    </xdr:sp>
    <xdr:clientData/>
  </xdr:oneCellAnchor>
  <xdr:oneCellAnchor>
    <xdr:from>
      <xdr:col>0</xdr:col>
      <xdr:colOff>0</xdr:colOff>
      <xdr:row>3</xdr:row>
      <xdr:rowOff>142875</xdr:rowOff>
    </xdr:from>
    <xdr:ext cx="184731" cy="264560"/>
    <xdr:sp macro="" textlink="">
      <xdr:nvSpPr>
        <xdr:cNvPr id="9" name="1 CuadroTexto">
          <a:extLst>
            <a:ext uri="{FF2B5EF4-FFF2-40B4-BE49-F238E27FC236}">
              <a16:creationId xmlns:a16="http://schemas.microsoft.com/office/drawing/2014/main" id="{00000000-0008-0000-1200-000009000000}"/>
            </a:ext>
          </a:extLst>
        </xdr:cNvPr>
        <xdr:cNvSpPr txBox="1"/>
      </xdr:nvSpPr>
      <xdr:spPr>
        <a:xfrm>
          <a:off x="302895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3</xdr:row>
      <xdr:rowOff>142875</xdr:rowOff>
    </xdr:from>
    <xdr:ext cx="184731" cy="264560"/>
    <xdr:sp macro="" textlink="">
      <xdr:nvSpPr>
        <xdr:cNvPr id="11" name="1 CuadroTexto">
          <a:extLst>
            <a:ext uri="{FF2B5EF4-FFF2-40B4-BE49-F238E27FC236}">
              <a16:creationId xmlns:a16="http://schemas.microsoft.com/office/drawing/2014/main" id="{00000000-0008-0000-1200-00000B000000}"/>
            </a:ext>
          </a:extLst>
        </xdr:cNvPr>
        <xdr:cNvSpPr txBox="1"/>
      </xdr:nvSpPr>
      <xdr:spPr>
        <a:xfrm>
          <a:off x="302895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3</xdr:row>
      <xdr:rowOff>142875</xdr:rowOff>
    </xdr:from>
    <xdr:ext cx="184731" cy="264560"/>
    <xdr:sp macro="" textlink="">
      <xdr:nvSpPr>
        <xdr:cNvPr id="12" name="4 CuadroTexto">
          <a:extLst>
            <a:ext uri="{FF2B5EF4-FFF2-40B4-BE49-F238E27FC236}">
              <a16:creationId xmlns:a16="http://schemas.microsoft.com/office/drawing/2014/main" id="{00000000-0008-0000-1200-00000C000000}"/>
            </a:ext>
          </a:extLst>
        </xdr:cNvPr>
        <xdr:cNvSpPr txBox="1"/>
      </xdr:nvSpPr>
      <xdr:spPr>
        <a:xfrm>
          <a:off x="7267575"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600075</xdr:colOff>
      <xdr:row>19</xdr:row>
      <xdr:rowOff>19050</xdr:rowOff>
    </xdr:from>
    <xdr:ext cx="3009900" cy="647700"/>
    <xdr:sp macro="" textlink="">
      <xdr:nvSpPr>
        <xdr:cNvPr id="14" name="CuadroTexto 5">
          <a:extLst>
            <a:ext uri="{FF2B5EF4-FFF2-40B4-BE49-F238E27FC236}">
              <a16:creationId xmlns:a16="http://schemas.microsoft.com/office/drawing/2014/main" id="{00000000-0008-0000-1200-00000E000000}"/>
            </a:ext>
          </a:extLst>
        </xdr:cNvPr>
        <xdr:cNvSpPr txBox="1"/>
      </xdr:nvSpPr>
      <xdr:spPr>
        <a:xfrm>
          <a:off x="600075" y="4762500"/>
          <a:ext cx="3009900" cy="647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RAUL RENTERIA VILLA</a:t>
          </a:r>
          <a:endParaRPr lang="es-MX" sz="1100"/>
        </a:p>
        <a:p>
          <a:pPr algn="ctr"/>
          <a:r>
            <a:rPr lang="es-MX" sz="1100"/>
            <a:t>DIRECTOR</a:t>
          </a:r>
          <a:r>
            <a:rPr lang="es-MX" sz="1100" baseline="0"/>
            <a:t> GENERAL</a:t>
          </a:r>
          <a:endParaRPr lang="es-MX" sz="1100"/>
        </a:p>
      </xdr:txBody>
    </xdr:sp>
    <xdr:clientData/>
  </xdr:oneCellAnchor>
  <xdr:oneCellAnchor>
    <xdr:from>
      <xdr:col>3</xdr:col>
      <xdr:colOff>295275</xdr:colOff>
      <xdr:row>19</xdr:row>
      <xdr:rowOff>9524</xdr:rowOff>
    </xdr:from>
    <xdr:ext cx="2952750" cy="657226"/>
    <xdr:sp macro="" textlink="">
      <xdr:nvSpPr>
        <xdr:cNvPr id="16" name="CuadroTexto 5">
          <a:extLst>
            <a:ext uri="{FF2B5EF4-FFF2-40B4-BE49-F238E27FC236}">
              <a16:creationId xmlns:a16="http://schemas.microsoft.com/office/drawing/2014/main" id="{00000000-0008-0000-1200-000010000000}"/>
            </a:ext>
          </a:extLst>
        </xdr:cNvPr>
        <xdr:cNvSpPr txBox="1"/>
      </xdr:nvSpPr>
      <xdr:spPr>
        <a:xfrm>
          <a:off x="4448175" y="4752974"/>
          <a:ext cx="2952750" cy="6572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SERGIO K TESHIBA SUTTO</a:t>
          </a:r>
          <a:endParaRPr lang="es-MX" sz="1100"/>
        </a:p>
        <a:p>
          <a:pPr algn="ctr"/>
          <a:r>
            <a:rPr lang="es-MX" sz="1100"/>
            <a:t>GERENTE</a:t>
          </a:r>
          <a:r>
            <a:rPr lang="es-MX" sz="1100" baseline="0"/>
            <a:t> DE ADMINISTRACION Y FINANZAS</a:t>
          </a:r>
        </a:p>
        <a:p>
          <a:pPr algn="ctr"/>
          <a:endParaRPr lang="es-MX" sz="1100"/>
        </a:p>
      </xdr:txBody>
    </xdr:sp>
    <xdr:clientData/>
  </xdr:oneCellAnchor>
  <xdr:oneCellAnchor>
    <xdr:from>
      <xdr:col>3</xdr:col>
      <xdr:colOff>704850</xdr:colOff>
      <xdr:row>3</xdr:row>
      <xdr:rowOff>152400</xdr:rowOff>
    </xdr:from>
    <xdr:ext cx="2790824" cy="254557"/>
    <xdr:sp macro="" textlink="">
      <xdr:nvSpPr>
        <xdr:cNvPr id="13" name="12 CuadroTexto">
          <a:extLst>
            <a:ext uri="{FF2B5EF4-FFF2-40B4-BE49-F238E27FC236}">
              <a16:creationId xmlns:a16="http://schemas.microsoft.com/office/drawing/2014/main" id="{00000000-0008-0000-1200-00000D000000}"/>
            </a:ext>
          </a:extLst>
        </xdr:cNvPr>
        <xdr:cNvSpPr txBox="1"/>
      </xdr:nvSpPr>
      <xdr:spPr>
        <a:xfrm>
          <a:off x="4867275" y="76200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CUARTO</a:t>
          </a:r>
        </a:p>
      </xdr:txBody>
    </xdr:sp>
    <xdr:clientData/>
  </xdr:oneCellAnchor>
</xdr:wsDr>
</file>

<file path=xl/drawings/drawing19.xml><?xml version="1.0" encoding="utf-8"?>
<xdr:wsDr xmlns:xdr="http://schemas.openxmlformats.org/drawingml/2006/spreadsheetDrawing" xmlns:a="http://schemas.openxmlformats.org/drawingml/2006/main">
  <xdr:oneCellAnchor>
    <xdr:from>
      <xdr:col>0</xdr:col>
      <xdr:colOff>0</xdr:colOff>
      <xdr:row>3</xdr:row>
      <xdr:rowOff>142875</xdr:rowOff>
    </xdr:from>
    <xdr:ext cx="184731" cy="264560"/>
    <xdr:sp macro="" textlink="">
      <xdr:nvSpPr>
        <xdr:cNvPr id="2" name="1 CuadroTexto">
          <a:extLst>
            <a:ext uri="{FF2B5EF4-FFF2-40B4-BE49-F238E27FC236}">
              <a16:creationId xmlns:a16="http://schemas.microsoft.com/office/drawing/2014/main" id="{00000000-0008-0000-1300-000002000000}"/>
            </a:ext>
          </a:extLst>
        </xdr:cNvPr>
        <xdr:cNvSpPr txBox="1"/>
      </xdr:nvSpPr>
      <xdr:spPr>
        <a:xfrm>
          <a:off x="3171825" y="93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39</xdr:row>
      <xdr:rowOff>0</xdr:rowOff>
    </xdr:from>
    <xdr:ext cx="184731" cy="264560"/>
    <xdr:sp macro="" textlink="">
      <xdr:nvSpPr>
        <xdr:cNvPr id="3" name="2 CuadroTexto">
          <a:extLst>
            <a:ext uri="{FF2B5EF4-FFF2-40B4-BE49-F238E27FC236}">
              <a16:creationId xmlns:a16="http://schemas.microsoft.com/office/drawing/2014/main" id="{00000000-0008-0000-1300-000003000000}"/>
            </a:ext>
          </a:extLst>
        </xdr:cNvPr>
        <xdr:cNvSpPr txBox="1"/>
      </xdr:nvSpPr>
      <xdr:spPr>
        <a:xfrm>
          <a:off x="3171825" y="906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39</xdr:row>
      <xdr:rowOff>0</xdr:rowOff>
    </xdr:from>
    <xdr:ext cx="184731" cy="264560"/>
    <xdr:sp macro="" textlink="">
      <xdr:nvSpPr>
        <xdr:cNvPr id="6" name="5 CuadroTexto">
          <a:extLst>
            <a:ext uri="{FF2B5EF4-FFF2-40B4-BE49-F238E27FC236}">
              <a16:creationId xmlns:a16="http://schemas.microsoft.com/office/drawing/2014/main" id="{00000000-0008-0000-1300-000006000000}"/>
            </a:ext>
          </a:extLst>
        </xdr:cNvPr>
        <xdr:cNvSpPr txBox="1"/>
      </xdr:nvSpPr>
      <xdr:spPr>
        <a:xfrm>
          <a:off x="3171825" y="1717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397532</xdr:colOff>
      <xdr:row>0</xdr:row>
      <xdr:rowOff>0</xdr:rowOff>
    </xdr:from>
    <xdr:ext cx="1478446" cy="254557"/>
    <xdr:sp macro="" textlink="">
      <xdr:nvSpPr>
        <xdr:cNvPr id="12" name="11 CuadroTexto">
          <a:extLst>
            <a:ext uri="{FF2B5EF4-FFF2-40B4-BE49-F238E27FC236}">
              <a16:creationId xmlns:a16="http://schemas.microsoft.com/office/drawing/2014/main" id="{00000000-0008-0000-1300-00000C000000}"/>
            </a:ext>
          </a:extLst>
        </xdr:cNvPr>
        <xdr:cNvSpPr txBox="1"/>
      </xdr:nvSpPr>
      <xdr:spPr>
        <a:xfrm>
          <a:off x="7644815" y="0"/>
          <a:ext cx="1478446"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ETCA-II-07</a:t>
          </a:r>
        </a:p>
      </xdr:txBody>
    </xdr:sp>
    <xdr:clientData/>
  </xdr:oneCellAnchor>
  <xdr:oneCellAnchor>
    <xdr:from>
      <xdr:col>0</xdr:col>
      <xdr:colOff>0</xdr:colOff>
      <xdr:row>3</xdr:row>
      <xdr:rowOff>142875</xdr:rowOff>
    </xdr:from>
    <xdr:ext cx="184731" cy="264560"/>
    <xdr:sp macro="" textlink="">
      <xdr:nvSpPr>
        <xdr:cNvPr id="15" name="1 CuadroTexto">
          <a:extLst>
            <a:ext uri="{FF2B5EF4-FFF2-40B4-BE49-F238E27FC236}">
              <a16:creationId xmlns:a16="http://schemas.microsoft.com/office/drawing/2014/main" id="{00000000-0008-0000-1300-00000F000000}"/>
            </a:ext>
          </a:extLst>
        </xdr:cNvPr>
        <xdr:cNvSpPr txBox="1"/>
      </xdr:nvSpPr>
      <xdr:spPr>
        <a:xfrm>
          <a:off x="255270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3</xdr:row>
      <xdr:rowOff>142875</xdr:rowOff>
    </xdr:from>
    <xdr:ext cx="184731" cy="264560"/>
    <xdr:sp macro="" textlink="">
      <xdr:nvSpPr>
        <xdr:cNvPr id="16" name="1 CuadroTexto">
          <a:extLst>
            <a:ext uri="{FF2B5EF4-FFF2-40B4-BE49-F238E27FC236}">
              <a16:creationId xmlns:a16="http://schemas.microsoft.com/office/drawing/2014/main" id="{00000000-0008-0000-1300-000010000000}"/>
            </a:ext>
          </a:extLst>
        </xdr:cNvPr>
        <xdr:cNvSpPr txBox="1"/>
      </xdr:nvSpPr>
      <xdr:spPr>
        <a:xfrm>
          <a:off x="255270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3</xdr:row>
      <xdr:rowOff>142875</xdr:rowOff>
    </xdr:from>
    <xdr:ext cx="184731" cy="264560"/>
    <xdr:sp macro="" textlink="">
      <xdr:nvSpPr>
        <xdr:cNvPr id="17" name="1 CuadroTexto">
          <a:extLst>
            <a:ext uri="{FF2B5EF4-FFF2-40B4-BE49-F238E27FC236}">
              <a16:creationId xmlns:a16="http://schemas.microsoft.com/office/drawing/2014/main" id="{00000000-0008-0000-1300-000011000000}"/>
            </a:ext>
          </a:extLst>
        </xdr:cNvPr>
        <xdr:cNvSpPr txBox="1"/>
      </xdr:nvSpPr>
      <xdr:spPr>
        <a:xfrm>
          <a:off x="255270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3</xdr:row>
      <xdr:rowOff>142875</xdr:rowOff>
    </xdr:from>
    <xdr:ext cx="184731" cy="264560"/>
    <xdr:sp macro="" textlink="">
      <xdr:nvSpPr>
        <xdr:cNvPr id="18" name="4 CuadroTexto">
          <a:extLst>
            <a:ext uri="{FF2B5EF4-FFF2-40B4-BE49-F238E27FC236}">
              <a16:creationId xmlns:a16="http://schemas.microsoft.com/office/drawing/2014/main" id="{00000000-0008-0000-1300-000012000000}"/>
            </a:ext>
          </a:extLst>
        </xdr:cNvPr>
        <xdr:cNvSpPr txBox="1"/>
      </xdr:nvSpPr>
      <xdr:spPr>
        <a:xfrm>
          <a:off x="7096125"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39</xdr:row>
      <xdr:rowOff>0</xdr:rowOff>
    </xdr:from>
    <xdr:ext cx="184731" cy="264560"/>
    <xdr:sp macro="" textlink="">
      <xdr:nvSpPr>
        <xdr:cNvPr id="20" name="1 CuadroTexto">
          <a:extLst>
            <a:ext uri="{FF2B5EF4-FFF2-40B4-BE49-F238E27FC236}">
              <a16:creationId xmlns:a16="http://schemas.microsoft.com/office/drawing/2014/main" id="{00000000-0008-0000-1300-000014000000}"/>
            </a:ext>
          </a:extLst>
        </xdr:cNvPr>
        <xdr:cNvSpPr txBox="1"/>
      </xdr:nvSpPr>
      <xdr:spPr>
        <a:xfrm>
          <a:off x="3172239"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39</xdr:row>
      <xdr:rowOff>0</xdr:rowOff>
    </xdr:from>
    <xdr:ext cx="184731" cy="264560"/>
    <xdr:sp macro="" textlink="">
      <xdr:nvSpPr>
        <xdr:cNvPr id="21" name="1 CuadroTexto">
          <a:extLst>
            <a:ext uri="{FF2B5EF4-FFF2-40B4-BE49-F238E27FC236}">
              <a16:creationId xmlns:a16="http://schemas.microsoft.com/office/drawing/2014/main" id="{00000000-0008-0000-1300-000015000000}"/>
            </a:ext>
          </a:extLst>
        </xdr:cNvPr>
        <xdr:cNvSpPr txBox="1"/>
      </xdr:nvSpPr>
      <xdr:spPr>
        <a:xfrm>
          <a:off x="3172239"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39</xdr:row>
      <xdr:rowOff>0</xdr:rowOff>
    </xdr:from>
    <xdr:ext cx="184731" cy="264560"/>
    <xdr:sp macro="" textlink="">
      <xdr:nvSpPr>
        <xdr:cNvPr id="22" name="1 CuadroTexto">
          <a:extLst>
            <a:ext uri="{FF2B5EF4-FFF2-40B4-BE49-F238E27FC236}">
              <a16:creationId xmlns:a16="http://schemas.microsoft.com/office/drawing/2014/main" id="{00000000-0008-0000-1300-000016000000}"/>
            </a:ext>
          </a:extLst>
        </xdr:cNvPr>
        <xdr:cNvSpPr txBox="1"/>
      </xdr:nvSpPr>
      <xdr:spPr>
        <a:xfrm>
          <a:off x="3172239"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39</xdr:row>
      <xdr:rowOff>0</xdr:rowOff>
    </xdr:from>
    <xdr:ext cx="184731" cy="264560"/>
    <xdr:sp macro="" textlink="">
      <xdr:nvSpPr>
        <xdr:cNvPr id="23" name="1 CuadroTexto">
          <a:extLst>
            <a:ext uri="{FF2B5EF4-FFF2-40B4-BE49-F238E27FC236}">
              <a16:creationId xmlns:a16="http://schemas.microsoft.com/office/drawing/2014/main" id="{00000000-0008-0000-1300-000017000000}"/>
            </a:ext>
          </a:extLst>
        </xdr:cNvPr>
        <xdr:cNvSpPr txBox="1"/>
      </xdr:nvSpPr>
      <xdr:spPr>
        <a:xfrm>
          <a:off x="3172239"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39</xdr:row>
      <xdr:rowOff>0</xdr:rowOff>
    </xdr:from>
    <xdr:ext cx="184731" cy="264560"/>
    <xdr:sp macro="" textlink="">
      <xdr:nvSpPr>
        <xdr:cNvPr id="24" name="4 CuadroTexto">
          <a:extLst>
            <a:ext uri="{FF2B5EF4-FFF2-40B4-BE49-F238E27FC236}">
              <a16:creationId xmlns:a16="http://schemas.microsoft.com/office/drawing/2014/main" id="{00000000-0008-0000-1300-000018000000}"/>
            </a:ext>
          </a:extLst>
        </xdr:cNvPr>
        <xdr:cNvSpPr txBox="1"/>
      </xdr:nvSpPr>
      <xdr:spPr>
        <a:xfrm>
          <a:off x="7727674"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39</xdr:row>
      <xdr:rowOff>0</xdr:rowOff>
    </xdr:from>
    <xdr:ext cx="184731" cy="264560"/>
    <xdr:sp macro="" textlink="">
      <xdr:nvSpPr>
        <xdr:cNvPr id="25" name="1 CuadroTexto">
          <a:extLst>
            <a:ext uri="{FF2B5EF4-FFF2-40B4-BE49-F238E27FC236}">
              <a16:creationId xmlns:a16="http://schemas.microsoft.com/office/drawing/2014/main" id="{00000000-0008-0000-1300-000019000000}"/>
            </a:ext>
          </a:extLst>
        </xdr:cNvPr>
        <xdr:cNvSpPr txBox="1"/>
      </xdr:nvSpPr>
      <xdr:spPr>
        <a:xfrm>
          <a:off x="3172239"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39</xdr:row>
      <xdr:rowOff>0</xdr:rowOff>
    </xdr:from>
    <xdr:ext cx="184731" cy="264560"/>
    <xdr:sp macro="" textlink="">
      <xdr:nvSpPr>
        <xdr:cNvPr id="26" name="1 CuadroTexto">
          <a:extLst>
            <a:ext uri="{FF2B5EF4-FFF2-40B4-BE49-F238E27FC236}">
              <a16:creationId xmlns:a16="http://schemas.microsoft.com/office/drawing/2014/main" id="{00000000-0008-0000-1300-00001A000000}"/>
            </a:ext>
          </a:extLst>
        </xdr:cNvPr>
        <xdr:cNvSpPr txBox="1"/>
      </xdr:nvSpPr>
      <xdr:spPr>
        <a:xfrm>
          <a:off x="3172239"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39</xdr:row>
      <xdr:rowOff>0</xdr:rowOff>
    </xdr:from>
    <xdr:ext cx="184731" cy="264560"/>
    <xdr:sp macro="" textlink="">
      <xdr:nvSpPr>
        <xdr:cNvPr id="27" name="1 CuadroTexto">
          <a:extLst>
            <a:ext uri="{FF2B5EF4-FFF2-40B4-BE49-F238E27FC236}">
              <a16:creationId xmlns:a16="http://schemas.microsoft.com/office/drawing/2014/main" id="{00000000-0008-0000-1300-00001B000000}"/>
            </a:ext>
          </a:extLst>
        </xdr:cNvPr>
        <xdr:cNvSpPr txBox="1"/>
      </xdr:nvSpPr>
      <xdr:spPr>
        <a:xfrm>
          <a:off x="3172239"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39</xdr:row>
      <xdr:rowOff>0</xdr:rowOff>
    </xdr:from>
    <xdr:ext cx="184731" cy="264560"/>
    <xdr:sp macro="" textlink="">
      <xdr:nvSpPr>
        <xdr:cNvPr id="28" name="1 CuadroTexto">
          <a:extLst>
            <a:ext uri="{FF2B5EF4-FFF2-40B4-BE49-F238E27FC236}">
              <a16:creationId xmlns:a16="http://schemas.microsoft.com/office/drawing/2014/main" id="{00000000-0008-0000-1300-00001C000000}"/>
            </a:ext>
          </a:extLst>
        </xdr:cNvPr>
        <xdr:cNvSpPr txBox="1"/>
      </xdr:nvSpPr>
      <xdr:spPr>
        <a:xfrm>
          <a:off x="3172239"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39</xdr:row>
      <xdr:rowOff>0</xdr:rowOff>
    </xdr:from>
    <xdr:ext cx="184731" cy="264560"/>
    <xdr:sp macro="" textlink="">
      <xdr:nvSpPr>
        <xdr:cNvPr id="29" name="4 CuadroTexto">
          <a:extLst>
            <a:ext uri="{FF2B5EF4-FFF2-40B4-BE49-F238E27FC236}">
              <a16:creationId xmlns:a16="http://schemas.microsoft.com/office/drawing/2014/main" id="{00000000-0008-0000-1300-00001D000000}"/>
            </a:ext>
          </a:extLst>
        </xdr:cNvPr>
        <xdr:cNvSpPr txBox="1"/>
      </xdr:nvSpPr>
      <xdr:spPr>
        <a:xfrm>
          <a:off x="7727674"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571500</xdr:colOff>
      <xdr:row>33</xdr:row>
      <xdr:rowOff>19051</xdr:rowOff>
    </xdr:from>
    <xdr:ext cx="3009900" cy="647700"/>
    <xdr:sp macro="" textlink="">
      <xdr:nvSpPr>
        <xdr:cNvPr id="30" name="CuadroTexto 5">
          <a:extLst>
            <a:ext uri="{FF2B5EF4-FFF2-40B4-BE49-F238E27FC236}">
              <a16:creationId xmlns:a16="http://schemas.microsoft.com/office/drawing/2014/main" id="{00000000-0008-0000-1300-00001E000000}"/>
            </a:ext>
          </a:extLst>
        </xdr:cNvPr>
        <xdr:cNvSpPr txBox="1"/>
      </xdr:nvSpPr>
      <xdr:spPr>
        <a:xfrm>
          <a:off x="571500" y="8810626"/>
          <a:ext cx="3009900" cy="647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RAUL RENTERIA VILLA</a:t>
          </a:r>
          <a:endParaRPr lang="es-MX" sz="1100"/>
        </a:p>
        <a:p>
          <a:pPr algn="ctr"/>
          <a:r>
            <a:rPr lang="es-MX" sz="1100"/>
            <a:t>DIRECTOR</a:t>
          </a:r>
          <a:r>
            <a:rPr lang="es-MX" sz="1100" baseline="0"/>
            <a:t> GENERAL</a:t>
          </a:r>
        </a:p>
        <a:p>
          <a:pPr algn="ctr"/>
          <a:endParaRPr lang="es-MX" sz="1100"/>
        </a:p>
      </xdr:txBody>
    </xdr:sp>
    <xdr:clientData/>
  </xdr:oneCellAnchor>
  <xdr:oneCellAnchor>
    <xdr:from>
      <xdr:col>2</xdr:col>
      <xdr:colOff>933450</xdr:colOff>
      <xdr:row>33</xdr:row>
      <xdr:rowOff>9525</xdr:rowOff>
    </xdr:from>
    <xdr:ext cx="2952750" cy="657226"/>
    <xdr:sp macro="" textlink="">
      <xdr:nvSpPr>
        <xdr:cNvPr id="31" name="CuadroTexto 5">
          <a:extLst>
            <a:ext uri="{FF2B5EF4-FFF2-40B4-BE49-F238E27FC236}">
              <a16:creationId xmlns:a16="http://schemas.microsoft.com/office/drawing/2014/main" id="{00000000-0008-0000-1300-00001F000000}"/>
            </a:ext>
          </a:extLst>
        </xdr:cNvPr>
        <xdr:cNvSpPr txBox="1"/>
      </xdr:nvSpPr>
      <xdr:spPr>
        <a:xfrm>
          <a:off x="5019675" y="8801100"/>
          <a:ext cx="2952750" cy="6572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SERGIO K TESHIBA SUTTO</a:t>
          </a:r>
          <a:endParaRPr lang="es-MX" sz="1100"/>
        </a:p>
        <a:p>
          <a:pPr algn="ctr"/>
          <a:r>
            <a:rPr lang="es-MX" sz="1100"/>
            <a:t>GERENTE</a:t>
          </a:r>
          <a:r>
            <a:rPr lang="es-MX" sz="1100" baseline="0"/>
            <a:t> DE ADMINISTRACION Y FINANZAS</a:t>
          </a:r>
          <a:endParaRPr lang="es-MX" sz="1100"/>
        </a:p>
      </xdr:txBody>
    </xdr:sp>
    <xdr:clientData/>
  </xdr:oneCellAnchor>
  <xdr:oneCellAnchor>
    <xdr:from>
      <xdr:col>3</xdr:col>
      <xdr:colOff>604631</xdr:colOff>
      <xdr:row>3</xdr:row>
      <xdr:rowOff>165652</xdr:rowOff>
    </xdr:from>
    <xdr:ext cx="2790824" cy="254557"/>
    <xdr:sp macro="" textlink="">
      <xdr:nvSpPr>
        <xdr:cNvPr id="32" name="31 CuadroTexto">
          <a:extLst>
            <a:ext uri="{FF2B5EF4-FFF2-40B4-BE49-F238E27FC236}">
              <a16:creationId xmlns:a16="http://schemas.microsoft.com/office/drawing/2014/main" id="{00000000-0008-0000-1300-000020000000}"/>
            </a:ext>
          </a:extLst>
        </xdr:cNvPr>
        <xdr:cNvSpPr txBox="1"/>
      </xdr:nvSpPr>
      <xdr:spPr>
        <a:xfrm>
          <a:off x="5085522" y="786848"/>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CUARTO</a:t>
          </a:r>
          <a:endParaRPr lang="es-MX" sz="1100" b="1">
            <a:latin typeface="Arial" pitchFamily="34" charset="0"/>
            <a:cs typeface="Arial" pitchFamily="34" charset="0"/>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xdr:col>
      <xdr:colOff>523875</xdr:colOff>
      <xdr:row>0</xdr:row>
      <xdr:rowOff>12143</xdr:rowOff>
    </xdr:from>
    <xdr:ext cx="1325551" cy="254557"/>
    <xdr:sp macro="" textlink="">
      <xdr:nvSpPr>
        <xdr:cNvPr id="5" name="3 CuadroTexto">
          <a:extLst>
            <a:ext uri="{FF2B5EF4-FFF2-40B4-BE49-F238E27FC236}">
              <a16:creationId xmlns:a16="http://schemas.microsoft.com/office/drawing/2014/main" id="{00000000-0008-0000-0200-000005000000}"/>
            </a:ext>
          </a:extLst>
        </xdr:cNvPr>
        <xdr:cNvSpPr txBox="1"/>
      </xdr:nvSpPr>
      <xdr:spPr>
        <a:xfrm>
          <a:off x="7848600" y="12143"/>
          <a:ext cx="132555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ETCA-I-02</a:t>
          </a:r>
        </a:p>
      </xdr:txBody>
    </xdr:sp>
    <xdr:clientData/>
  </xdr:oneCellAnchor>
  <xdr:oneCellAnchor>
    <xdr:from>
      <xdr:col>0</xdr:col>
      <xdr:colOff>0</xdr:colOff>
      <xdr:row>72</xdr:row>
      <xdr:rowOff>133349</xdr:rowOff>
    </xdr:from>
    <xdr:ext cx="3200400" cy="657226"/>
    <xdr:sp macro="" textlink="">
      <xdr:nvSpPr>
        <xdr:cNvPr id="4" name="CuadroTexto 5">
          <a:extLst>
            <a:ext uri="{FF2B5EF4-FFF2-40B4-BE49-F238E27FC236}">
              <a16:creationId xmlns:a16="http://schemas.microsoft.com/office/drawing/2014/main" id="{00000000-0008-0000-0200-000004000000}"/>
            </a:ext>
          </a:extLst>
        </xdr:cNvPr>
        <xdr:cNvSpPr txBox="1"/>
      </xdr:nvSpPr>
      <xdr:spPr>
        <a:xfrm>
          <a:off x="0" y="16430624"/>
          <a:ext cx="3200400" cy="6572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LIC.</a:t>
          </a:r>
          <a:r>
            <a:rPr lang="es-MX" sz="1200" baseline="0"/>
            <a:t> RAUL RENTERIA VILLA</a:t>
          </a:r>
          <a:endParaRPr lang="es-MX" sz="1200"/>
        </a:p>
        <a:p>
          <a:pPr algn="ctr"/>
          <a:r>
            <a:rPr lang="es-MX" sz="1200"/>
            <a:t>DIRECTOR</a:t>
          </a:r>
          <a:r>
            <a:rPr lang="es-MX" sz="1200" baseline="0"/>
            <a:t> GENERAL</a:t>
          </a:r>
          <a:endParaRPr lang="es-MX" sz="1200"/>
        </a:p>
      </xdr:txBody>
    </xdr:sp>
    <xdr:clientData/>
  </xdr:oneCellAnchor>
  <xdr:oneCellAnchor>
    <xdr:from>
      <xdr:col>4</xdr:col>
      <xdr:colOff>0</xdr:colOff>
      <xdr:row>72</xdr:row>
      <xdr:rowOff>142875</xdr:rowOff>
    </xdr:from>
    <xdr:ext cx="3305175" cy="695325"/>
    <xdr:sp macro="" textlink="">
      <xdr:nvSpPr>
        <xdr:cNvPr id="7" name="CuadroTexto 5">
          <a:extLst>
            <a:ext uri="{FF2B5EF4-FFF2-40B4-BE49-F238E27FC236}">
              <a16:creationId xmlns:a16="http://schemas.microsoft.com/office/drawing/2014/main" id="{00000000-0008-0000-0200-000007000000}"/>
            </a:ext>
          </a:extLst>
        </xdr:cNvPr>
        <xdr:cNvSpPr txBox="1"/>
      </xdr:nvSpPr>
      <xdr:spPr>
        <a:xfrm>
          <a:off x="4638675" y="16440150"/>
          <a:ext cx="3305175" cy="695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a:t>
          </a:r>
          <a:r>
            <a:rPr lang="es-MX" sz="1100">
              <a:solidFill>
                <a:schemeClr val="tx1"/>
              </a:solidFill>
              <a:latin typeface="+mn-lt"/>
              <a:ea typeface="+mn-ea"/>
              <a:cs typeface="+mn-cs"/>
            </a:rPr>
            <a:t>______________________________________</a:t>
          </a:r>
          <a:endParaRPr lang="es-MX" sz="1200"/>
        </a:p>
        <a:p>
          <a:pPr algn="ctr"/>
          <a:r>
            <a:rPr lang="es-MX" sz="1100">
              <a:solidFill>
                <a:schemeClr val="tx1"/>
              </a:solidFill>
              <a:latin typeface="+mn-lt"/>
              <a:ea typeface="+mn-ea"/>
              <a:cs typeface="+mn-cs"/>
            </a:rPr>
            <a:t>LIC.</a:t>
          </a:r>
          <a:r>
            <a:rPr lang="es-MX" sz="1100" baseline="0">
              <a:solidFill>
                <a:schemeClr val="tx1"/>
              </a:solidFill>
              <a:latin typeface="+mn-lt"/>
              <a:ea typeface="+mn-ea"/>
              <a:cs typeface="+mn-cs"/>
            </a:rPr>
            <a:t> SERGIO K TESHIBA SUTTO</a:t>
          </a:r>
          <a:endParaRPr lang="es-MX" sz="1100">
            <a:solidFill>
              <a:schemeClr val="tx1"/>
            </a:solidFill>
            <a:latin typeface="+mn-lt"/>
            <a:ea typeface="+mn-ea"/>
            <a:cs typeface="+mn-cs"/>
          </a:endParaRPr>
        </a:p>
        <a:p>
          <a:pPr algn="ctr"/>
          <a:r>
            <a:rPr lang="es-MX" sz="1100">
              <a:solidFill>
                <a:schemeClr val="tx1"/>
              </a:solidFill>
              <a:latin typeface="+mn-lt"/>
              <a:ea typeface="+mn-ea"/>
              <a:cs typeface="+mn-cs"/>
            </a:rPr>
            <a:t>GERENTE</a:t>
          </a:r>
          <a:r>
            <a:rPr lang="es-MX" sz="1100" baseline="0">
              <a:solidFill>
                <a:schemeClr val="tx1"/>
              </a:solidFill>
              <a:latin typeface="+mn-lt"/>
              <a:ea typeface="+mn-ea"/>
              <a:cs typeface="+mn-cs"/>
            </a:rPr>
            <a:t> DE ADMINISTRACION Y FINANZAS</a:t>
          </a:r>
          <a:endParaRPr lang="es-MX" sz="1100">
            <a:solidFill>
              <a:schemeClr val="tx1"/>
            </a:solidFill>
            <a:latin typeface="+mn-lt"/>
            <a:ea typeface="+mn-ea"/>
            <a:cs typeface="+mn-cs"/>
          </a:endParaRPr>
        </a:p>
      </xdr:txBody>
    </xdr:sp>
    <xdr:clientData/>
  </xdr:oneCellAnchor>
  <xdr:oneCellAnchor>
    <xdr:from>
      <xdr:col>4</xdr:col>
      <xdr:colOff>1695450</xdr:colOff>
      <xdr:row>2</xdr:row>
      <xdr:rowOff>9525</xdr:rowOff>
    </xdr:from>
    <xdr:ext cx="2790824" cy="254557"/>
    <xdr:sp macro="" textlink="">
      <xdr:nvSpPr>
        <xdr:cNvPr id="9" name="8 CuadroTexto">
          <a:extLst>
            <a:ext uri="{FF2B5EF4-FFF2-40B4-BE49-F238E27FC236}">
              <a16:creationId xmlns:a16="http://schemas.microsoft.com/office/drawing/2014/main" id="{00000000-0008-0000-0200-000009000000}"/>
            </a:ext>
          </a:extLst>
        </xdr:cNvPr>
        <xdr:cNvSpPr txBox="1"/>
      </xdr:nvSpPr>
      <xdr:spPr>
        <a:xfrm>
          <a:off x="6334125" y="57150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CUARTO   </a:t>
          </a:r>
          <a:endParaRPr lang="es-MX" sz="1100" b="1">
            <a:latin typeface="Arial" pitchFamily="34" charset="0"/>
            <a:cs typeface="Arial" pitchFamily="34" charset="0"/>
          </a:endParaRPr>
        </a:p>
      </xdr:txBody>
    </xdr:sp>
    <xdr:clientData/>
  </xdr:oneCellAnchor>
</xdr:wsDr>
</file>

<file path=xl/drawings/drawing20.xml><?xml version="1.0" encoding="utf-8"?>
<xdr:wsDr xmlns:xdr="http://schemas.openxmlformats.org/drawingml/2006/spreadsheetDrawing" xmlns:a="http://schemas.openxmlformats.org/drawingml/2006/main">
  <xdr:oneCellAnchor>
    <xdr:from>
      <xdr:col>5</xdr:col>
      <xdr:colOff>685801</xdr:colOff>
      <xdr:row>0</xdr:row>
      <xdr:rowOff>19050</xdr:rowOff>
    </xdr:from>
    <xdr:ext cx="1228724" cy="266700"/>
    <xdr:sp macro="" textlink="">
      <xdr:nvSpPr>
        <xdr:cNvPr id="3" name="2 CuadroTexto">
          <a:extLst>
            <a:ext uri="{FF2B5EF4-FFF2-40B4-BE49-F238E27FC236}">
              <a16:creationId xmlns:a16="http://schemas.microsoft.com/office/drawing/2014/main" id="{00000000-0008-0000-1400-000003000000}"/>
            </a:ext>
          </a:extLst>
        </xdr:cNvPr>
        <xdr:cNvSpPr txBox="1"/>
      </xdr:nvSpPr>
      <xdr:spPr>
        <a:xfrm>
          <a:off x="6219826" y="19050"/>
          <a:ext cx="1228724" cy="2667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noAutofit/>
        </a:bodyPr>
        <a:lstStyle/>
        <a:p>
          <a:pPr algn="r"/>
          <a:r>
            <a:rPr lang="es-MX" sz="1100" b="1">
              <a:latin typeface="Arial" pitchFamily="34" charset="0"/>
              <a:cs typeface="Arial" pitchFamily="34" charset="0"/>
            </a:rPr>
            <a:t>ETCA-II-08</a:t>
          </a:r>
        </a:p>
      </xdr:txBody>
    </xdr:sp>
    <xdr:clientData/>
  </xdr:oneCellAnchor>
  <xdr:oneCellAnchor>
    <xdr:from>
      <xdr:col>0</xdr:col>
      <xdr:colOff>0</xdr:colOff>
      <xdr:row>34</xdr:row>
      <xdr:rowOff>0</xdr:rowOff>
    </xdr:from>
    <xdr:ext cx="3200400" cy="662517"/>
    <xdr:sp macro="" textlink="">
      <xdr:nvSpPr>
        <xdr:cNvPr id="5" name="CuadroTexto 5">
          <a:extLst>
            <a:ext uri="{FF2B5EF4-FFF2-40B4-BE49-F238E27FC236}">
              <a16:creationId xmlns:a16="http://schemas.microsoft.com/office/drawing/2014/main" id="{00000000-0008-0000-1400-000005000000}"/>
            </a:ext>
          </a:extLst>
        </xdr:cNvPr>
        <xdr:cNvSpPr txBox="1"/>
      </xdr:nvSpPr>
      <xdr:spPr>
        <a:xfrm>
          <a:off x="0" y="6534150"/>
          <a:ext cx="320040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LIC.</a:t>
          </a:r>
          <a:r>
            <a:rPr lang="es-MX" sz="1200" baseline="0"/>
            <a:t> RAUL RENTERIA VILLA</a:t>
          </a:r>
          <a:endParaRPr lang="es-MX" sz="1200"/>
        </a:p>
        <a:p>
          <a:pPr algn="ctr"/>
          <a:r>
            <a:rPr lang="es-MX" sz="1200"/>
            <a:t>DIRECTOR</a:t>
          </a:r>
          <a:r>
            <a:rPr lang="es-MX" sz="1200" baseline="0"/>
            <a:t> GENERAL</a:t>
          </a:r>
          <a:endParaRPr lang="es-MX" sz="1200"/>
        </a:p>
      </xdr:txBody>
    </xdr:sp>
    <xdr:clientData/>
  </xdr:oneCellAnchor>
  <xdr:oneCellAnchor>
    <xdr:from>
      <xdr:col>3</xdr:col>
      <xdr:colOff>0</xdr:colOff>
      <xdr:row>34</xdr:row>
      <xdr:rowOff>0</xdr:rowOff>
    </xdr:from>
    <xdr:ext cx="3305175" cy="662517"/>
    <xdr:sp macro="" textlink="">
      <xdr:nvSpPr>
        <xdr:cNvPr id="6" name="CuadroTexto 5">
          <a:extLst>
            <a:ext uri="{FF2B5EF4-FFF2-40B4-BE49-F238E27FC236}">
              <a16:creationId xmlns:a16="http://schemas.microsoft.com/office/drawing/2014/main" id="{00000000-0008-0000-1400-000006000000}"/>
            </a:ext>
          </a:extLst>
        </xdr:cNvPr>
        <xdr:cNvSpPr txBox="1"/>
      </xdr:nvSpPr>
      <xdr:spPr>
        <a:xfrm>
          <a:off x="3257550" y="6534150"/>
          <a:ext cx="330517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LIC.</a:t>
          </a:r>
          <a:r>
            <a:rPr lang="es-MX" sz="1200" baseline="0"/>
            <a:t> SERGIO K TESHIBA SUTTO</a:t>
          </a:r>
          <a:endParaRPr lang="es-MX" sz="1200"/>
        </a:p>
        <a:p>
          <a:pPr algn="ctr"/>
          <a:r>
            <a:rPr lang="es-MX" sz="1200"/>
            <a:t>GERENTE</a:t>
          </a:r>
          <a:r>
            <a:rPr lang="es-MX" sz="1200" baseline="0"/>
            <a:t> DE ADMINISTRACION Y FINANZAS</a:t>
          </a:r>
          <a:endParaRPr lang="es-MX" sz="1200"/>
        </a:p>
      </xdr:txBody>
    </xdr:sp>
    <xdr:clientData/>
  </xdr:oneCellAnchor>
  <xdr:oneCellAnchor>
    <xdr:from>
      <xdr:col>3</xdr:col>
      <xdr:colOff>762000</xdr:colOff>
      <xdr:row>3</xdr:row>
      <xdr:rowOff>114300</xdr:rowOff>
    </xdr:from>
    <xdr:ext cx="2790824" cy="254557"/>
    <xdr:sp macro="" textlink="">
      <xdr:nvSpPr>
        <xdr:cNvPr id="8" name="7 CuadroTexto">
          <a:extLst>
            <a:ext uri="{FF2B5EF4-FFF2-40B4-BE49-F238E27FC236}">
              <a16:creationId xmlns:a16="http://schemas.microsoft.com/office/drawing/2014/main" id="{00000000-0008-0000-1400-000008000000}"/>
            </a:ext>
          </a:extLst>
        </xdr:cNvPr>
        <xdr:cNvSpPr txBox="1"/>
      </xdr:nvSpPr>
      <xdr:spPr>
        <a:xfrm>
          <a:off x="4610100" y="83820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CUARTO</a:t>
          </a:r>
          <a:endParaRPr lang="es-MX" sz="1100" b="1">
            <a:latin typeface="Arial" pitchFamily="34" charset="0"/>
            <a:cs typeface="Arial" pitchFamily="34" charset="0"/>
          </a:endParaRPr>
        </a:p>
      </xdr:txBody>
    </xdr:sp>
    <xdr:clientData/>
  </xdr:oneCellAnchor>
</xdr:wsDr>
</file>

<file path=xl/drawings/drawing21.xml><?xml version="1.0" encoding="utf-8"?>
<xdr:wsDr xmlns:xdr="http://schemas.openxmlformats.org/drawingml/2006/spreadsheetDrawing" xmlns:a="http://schemas.openxmlformats.org/drawingml/2006/main">
  <xdr:oneCellAnchor>
    <xdr:from>
      <xdr:col>1</xdr:col>
      <xdr:colOff>0</xdr:colOff>
      <xdr:row>0</xdr:row>
      <xdr:rowOff>0</xdr:rowOff>
    </xdr:from>
    <xdr:ext cx="184731" cy="264560"/>
    <xdr:sp macro="" textlink="">
      <xdr:nvSpPr>
        <xdr:cNvPr id="2" name="1 CuadroTexto">
          <a:extLst>
            <a:ext uri="{FF2B5EF4-FFF2-40B4-BE49-F238E27FC236}">
              <a16:creationId xmlns:a16="http://schemas.microsoft.com/office/drawing/2014/main" id="{00000000-0008-0000-1500-000002000000}"/>
            </a:ext>
          </a:extLst>
        </xdr:cNvPr>
        <xdr:cNvSpPr txBox="1"/>
      </xdr:nvSpPr>
      <xdr:spPr>
        <a:xfrm>
          <a:off x="3171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3</xdr:row>
      <xdr:rowOff>142875</xdr:rowOff>
    </xdr:from>
    <xdr:ext cx="184731" cy="264560"/>
    <xdr:sp macro="" textlink="">
      <xdr:nvSpPr>
        <xdr:cNvPr id="3" name="2 CuadroTexto">
          <a:extLst>
            <a:ext uri="{FF2B5EF4-FFF2-40B4-BE49-F238E27FC236}">
              <a16:creationId xmlns:a16="http://schemas.microsoft.com/office/drawing/2014/main" id="{00000000-0008-0000-1500-000003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19</xdr:row>
      <xdr:rowOff>0</xdr:rowOff>
    </xdr:from>
    <xdr:ext cx="184731" cy="264560"/>
    <xdr:sp macro="" textlink="">
      <xdr:nvSpPr>
        <xdr:cNvPr id="4" name="5 CuadroTexto">
          <a:extLst>
            <a:ext uri="{FF2B5EF4-FFF2-40B4-BE49-F238E27FC236}">
              <a16:creationId xmlns:a16="http://schemas.microsoft.com/office/drawing/2014/main" id="{00000000-0008-0000-1500-000004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6" name="1 CuadroTexto">
          <a:extLst>
            <a:ext uri="{FF2B5EF4-FFF2-40B4-BE49-F238E27FC236}">
              <a16:creationId xmlns:a16="http://schemas.microsoft.com/office/drawing/2014/main" id="{00000000-0008-0000-1500-000006000000}"/>
            </a:ext>
          </a:extLst>
        </xdr:cNvPr>
        <xdr:cNvSpPr txBox="1"/>
      </xdr:nvSpPr>
      <xdr:spPr>
        <a:xfrm>
          <a:off x="3171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7" name="1 CuadroTexto">
          <a:extLst>
            <a:ext uri="{FF2B5EF4-FFF2-40B4-BE49-F238E27FC236}">
              <a16:creationId xmlns:a16="http://schemas.microsoft.com/office/drawing/2014/main" id="{00000000-0008-0000-1500-000007000000}"/>
            </a:ext>
          </a:extLst>
        </xdr:cNvPr>
        <xdr:cNvSpPr txBox="1"/>
      </xdr:nvSpPr>
      <xdr:spPr>
        <a:xfrm>
          <a:off x="3171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8" name="1 CuadroTexto">
          <a:extLst>
            <a:ext uri="{FF2B5EF4-FFF2-40B4-BE49-F238E27FC236}">
              <a16:creationId xmlns:a16="http://schemas.microsoft.com/office/drawing/2014/main" id="{00000000-0008-0000-1500-000008000000}"/>
            </a:ext>
          </a:extLst>
        </xdr:cNvPr>
        <xdr:cNvSpPr txBox="1"/>
      </xdr:nvSpPr>
      <xdr:spPr>
        <a:xfrm>
          <a:off x="3171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0</xdr:row>
      <xdr:rowOff>0</xdr:rowOff>
    </xdr:from>
    <xdr:ext cx="184731" cy="264560"/>
    <xdr:sp macro="" textlink="">
      <xdr:nvSpPr>
        <xdr:cNvPr id="9" name="4 CuadroTexto">
          <a:extLst>
            <a:ext uri="{FF2B5EF4-FFF2-40B4-BE49-F238E27FC236}">
              <a16:creationId xmlns:a16="http://schemas.microsoft.com/office/drawing/2014/main" id="{00000000-0008-0000-1500-000009000000}"/>
            </a:ext>
          </a:extLst>
        </xdr:cNvPr>
        <xdr:cNvSpPr txBox="1"/>
      </xdr:nvSpPr>
      <xdr:spPr>
        <a:xfrm>
          <a:off x="7743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301073</xdr:colOff>
      <xdr:row>0</xdr:row>
      <xdr:rowOff>16566</xdr:rowOff>
    </xdr:from>
    <xdr:ext cx="1478446" cy="254557"/>
    <xdr:sp macro="" textlink="">
      <xdr:nvSpPr>
        <xdr:cNvPr id="10" name="11 CuadroTexto">
          <a:extLst>
            <a:ext uri="{FF2B5EF4-FFF2-40B4-BE49-F238E27FC236}">
              <a16:creationId xmlns:a16="http://schemas.microsoft.com/office/drawing/2014/main" id="{00000000-0008-0000-1500-00000A000000}"/>
            </a:ext>
          </a:extLst>
        </xdr:cNvPr>
        <xdr:cNvSpPr txBox="1"/>
      </xdr:nvSpPr>
      <xdr:spPr>
        <a:xfrm>
          <a:off x="6616148" y="16566"/>
          <a:ext cx="1478446"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ETCA-II-09</a:t>
          </a:r>
        </a:p>
      </xdr:txBody>
    </xdr:sp>
    <xdr:clientData/>
  </xdr:oneCellAnchor>
  <xdr:oneCellAnchor>
    <xdr:from>
      <xdr:col>0</xdr:col>
      <xdr:colOff>0</xdr:colOff>
      <xdr:row>3</xdr:row>
      <xdr:rowOff>142875</xdr:rowOff>
    </xdr:from>
    <xdr:ext cx="184731" cy="264560"/>
    <xdr:sp macro="" textlink="">
      <xdr:nvSpPr>
        <xdr:cNvPr id="11" name="1 CuadroTexto">
          <a:extLst>
            <a:ext uri="{FF2B5EF4-FFF2-40B4-BE49-F238E27FC236}">
              <a16:creationId xmlns:a16="http://schemas.microsoft.com/office/drawing/2014/main" id="{00000000-0008-0000-1500-00000B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3</xdr:row>
      <xdr:rowOff>142875</xdr:rowOff>
    </xdr:from>
    <xdr:ext cx="184731" cy="264560"/>
    <xdr:sp macro="" textlink="">
      <xdr:nvSpPr>
        <xdr:cNvPr id="12" name="1 CuadroTexto">
          <a:extLst>
            <a:ext uri="{FF2B5EF4-FFF2-40B4-BE49-F238E27FC236}">
              <a16:creationId xmlns:a16="http://schemas.microsoft.com/office/drawing/2014/main" id="{00000000-0008-0000-1500-00000C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3</xdr:row>
      <xdr:rowOff>142875</xdr:rowOff>
    </xdr:from>
    <xdr:ext cx="184731" cy="264560"/>
    <xdr:sp macro="" textlink="">
      <xdr:nvSpPr>
        <xdr:cNvPr id="13" name="1 CuadroTexto">
          <a:extLst>
            <a:ext uri="{FF2B5EF4-FFF2-40B4-BE49-F238E27FC236}">
              <a16:creationId xmlns:a16="http://schemas.microsoft.com/office/drawing/2014/main" id="{00000000-0008-0000-1500-00000D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3</xdr:row>
      <xdr:rowOff>142875</xdr:rowOff>
    </xdr:from>
    <xdr:ext cx="184731" cy="264560"/>
    <xdr:sp macro="" textlink="">
      <xdr:nvSpPr>
        <xdr:cNvPr id="14" name="1 CuadroTexto">
          <a:extLst>
            <a:ext uri="{FF2B5EF4-FFF2-40B4-BE49-F238E27FC236}">
              <a16:creationId xmlns:a16="http://schemas.microsoft.com/office/drawing/2014/main" id="{00000000-0008-0000-1500-00000E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0</xdr:colOff>
      <xdr:row>3</xdr:row>
      <xdr:rowOff>142875</xdr:rowOff>
    </xdr:from>
    <xdr:ext cx="184731" cy="264560"/>
    <xdr:sp macro="" textlink="">
      <xdr:nvSpPr>
        <xdr:cNvPr id="15" name="4 CuadroTexto">
          <a:extLst>
            <a:ext uri="{FF2B5EF4-FFF2-40B4-BE49-F238E27FC236}">
              <a16:creationId xmlns:a16="http://schemas.microsoft.com/office/drawing/2014/main" id="{00000000-0008-0000-1500-00000F000000}"/>
            </a:ext>
          </a:extLst>
        </xdr:cNvPr>
        <xdr:cNvSpPr txBox="1"/>
      </xdr:nvSpPr>
      <xdr:spPr>
        <a:xfrm>
          <a:off x="7743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19</xdr:row>
      <xdr:rowOff>0</xdr:rowOff>
    </xdr:from>
    <xdr:ext cx="184731" cy="264560"/>
    <xdr:sp macro="" textlink="">
      <xdr:nvSpPr>
        <xdr:cNvPr id="16" name="1 CuadroTexto">
          <a:extLst>
            <a:ext uri="{FF2B5EF4-FFF2-40B4-BE49-F238E27FC236}">
              <a16:creationId xmlns:a16="http://schemas.microsoft.com/office/drawing/2014/main" id="{00000000-0008-0000-1500-000010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19</xdr:row>
      <xdr:rowOff>0</xdr:rowOff>
    </xdr:from>
    <xdr:ext cx="184731" cy="264560"/>
    <xdr:sp macro="" textlink="">
      <xdr:nvSpPr>
        <xdr:cNvPr id="17" name="1 CuadroTexto">
          <a:extLst>
            <a:ext uri="{FF2B5EF4-FFF2-40B4-BE49-F238E27FC236}">
              <a16:creationId xmlns:a16="http://schemas.microsoft.com/office/drawing/2014/main" id="{00000000-0008-0000-1500-000011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19</xdr:row>
      <xdr:rowOff>0</xdr:rowOff>
    </xdr:from>
    <xdr:ext cx="184731" cy="264560"/>
    <xdr:sp macro="" textlink="">
      <xdr:nvSpPr>
        <xdr:cNvPr id="18" name="1 CuadroTexto">
          <a:extLst>
            <a:ext uri="{FF2B5EF4-FFF2-40B4-BE49-F238E27FC236}">
              <a16:creationId xmlns:a16="http://schemas.microsoft.com/office/drawing/2014/main" id="{00000000-0008-0000-1500-000012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19</xdr:row>
      <xdr:rowOff>0</xdr:rowOff>
    </xdr:from>
    <xdr:ext cx="184731" cy="264560"/>
    <xdr:sp macro="" textlink="">
      <xdr:nvSpPr>
        <xdr:cNvPr id="19" name="1 CuadroTexto">
          <a:extLst>
            <a:ext uri="{FF2B5EF4-FFF2-40B4-BE49-F238E27FC236}">
              <a16:creationId xmlns:a16="http://schemas.microsoft.com/office/drawing/2014/main" id="{00000000-0008-0000-1500-000013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19</xdr:row>
      <xdr:rowOff>0</xdr:rowOff>
    </xdr:from>
    <xdr:ext cx="184731" cy="264560"/>
    <xdr:sp macro="" textlink="">
      <xdr:nvSpPr>
        <xdr:cNvPr id="20" name="4 CuadroTexto">
          <a:extLst>
            <a:ext uri="{FF2B5EF4-FFF2-40B4-BE49-F238E27FC236}">
              <a16:creationId xmlns:a16="http://schemas.microsoft.com/office/drawing/2014/main" id="{00000000-0008-0000-1500-000014000000}"/>
            </a:ext>
          </a:extLst>
        </xdr:cNvPr>
        <xdr:cNvSpPr txBox="1"/>
      </xdr:nvSpPr>
      <xdr:spPr>
        <a:xfrm>
          <a:off x="7743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17</xdr:row>
      <xdr:rowOff>0</xdr:rowOff>
    </xdr:from>
    <xdr:ext cx="3019425" cy="662517"/>
    <xdr:sp macro="" textlink="">
      <xdr:nvSpPr>
        <xdr:cNvPr id="22" name="CuadroTexto 5">
          <a:extLst>
            <a:ext uri="{FF2B5EF4-FFF2-40B4-BE49-F238E27FC236}">
              <a16:creationId xmlns:a16="http://schemas.microsoft.com/office/drawing/2014/main" id="{00000000-0008-0000-1500-000016000000}"/>
            </a:ext>
          </a:extLst>
        </xdr:cNvPr>
        <xdr:cNvSpPr txBox="1"/>
      </xdr:nvSpPr>
      <xdr:spPr>
        <a:xfrm>
          <a:off x="0" y="5038725"/>
          <a:ext cx="301942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RAUL RENTERIA VILLA</a:t>
          </a:r>
          <a:endParaRPr lang="es-MX" sz="1100"/>
        </a:p>
        <a:p>
          <a:pPr algn="ctr"/>
          <a:r>
            <a:rPr lang="es-MX" sz="1100"/>
            <a:t>DIRECTOR</a:t>
          </a:r>
          <a:r>
            <a:rPr lang="es-MX" sz="1100" baseline="0"/>
            <a:t> GENERAL</a:t>
          </a:r>
          <a:endParaRPr lang="es-MX" sz="1100"/>
        </a:p>
      </xdr:txBody>
    </xdr:sp>
    <xdr:clientData/>
  </xdr:oneCellAnchor>
  <xdr:oneCellAnchor>
    <xdr:from>
      <xdr:col>3</xdr:col>
      <xdr:colOff>0</xdr:colOff>
      <xdr:row>17</xdr:row>
      <xdr:rowOff>0</xdr:rowOff>
    </xdr:from>
    <xdr:ext cx="3019425" cy="662517"/>
    <xdr:sp macro="" textlink="">
      <xdr:nvSpPr>
        <xdr:cNvPr id="24" name="CuadroTexto 5">
          <a:extLst>
            <a:ext uri="{FF2B5EF4-FFF2-40B4-BE49-F238E27FC236}">
              <a16:creationId xmlns:a16="http://schemas.microsoft.com/office/drawing/2014/main" id="{00000000-0008-0000-1500-000018000000}"/>
            </a:ext>
          </a:extLst>
        </xdr:cNvPr>
        <xdr:cNvSpPr txBox="1"/>
      </xdr:nvSpPr>
      <xdr:spPr>
        <a:xfrm>
          <a:off x="4486275" y="5038725"/>
          <a:ext cx="301942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SERGIO K TESHIBA SUTTO</a:t>
          </a:r>
          <a:endParaRPr lang="es-MX" sz="1100"/>
        </a:p>
        <a:p>
          <a:pPr algn="ctr"/>
          <a:r>
            <a:rPr lang="es-MX" sz="1100"/>
            <a:t>GERENTE</a:t>
          </a:r>
          <a:r>
            <a:rPr lang="es-MX" sz="1100" baseline="0"/>
            <a:t> DE ADMINISTRACION Y FINANZAS</a:t>
          </a:r>
          <a:endParaRPr lang="es-MX" sz="1100"/>
        </a:p>
      </xdr:txBody>
    </xdr:sp>
    <xdr:clientData/>
  </xdr:oneCellAnchor>
  <xdr:oneCellAnchor>
    <xdr:from>
      <xdr:col>3</xdr:col>
      <xdr:colOff>790575</xdr:colOff>
      <xdr:row>3</xdr:row>
      <xdr:rowOff>123825</xdr:rowOff>
    </xdr:from>
    <xdr:ext cx="2790824" cy="254557"/>
    <xdr:sp macro="" textlink="">
      <xdr:nvSpPr>
        <xdr:cNvPr id="23" name="22 CuadroTexto">
          <a:extLst>
            <a:ext uri="{FF2B5EF4-FFF2-40B4-BE49-F238E27FC236}">
              <a16:creationId xmlns:a16="http://schemas.microsoft.com/office/drawing/2014/main" id="{00000000-0008-0000-1500-000017000000}"/>
            </a:ext>
          </a:extLst>
        </xdr:cNvPr>
        <xdr:cNvSpPr txBox="1"/>
      </xdr:nvSpPr>
      <xdr:spPr>
        <a:xfrm>
          <a:off x="5276850" y="75247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CUARTO</a:t>
          </a:r>
        </a:p>
      </xdr:txBody>
    </xdr:sp>
    <xdr:clientData/>
  </xdr:oneCellAnchor>
</xdr:wsDr>
</file>

<file path=xl/drawings/drawing22.xml><?xml version="1.0" encoding="utf-8"?>
<xdr:wsDr xmlns:xdr="http://schemas.openxmlformats.org/drawingml/2006/spreadsheetDrawing" xmlns:a="http://schemas.openxmlformats.org/drawingml/2006/main">
  <xdr:oneCellAnchor>
    <xdr:from>
      <xdr:col>1</xdr:col>
      <xdr:colOff>0</xdr:colOff>
      <xdr:row>0</xdr:row>
      <xdr:rowOff>0</xdr:rowOff>
    </xdr:from>
    <xdr:ext cx="184731" cy="264560"/>
    <xdr:sp macro="" textlink="">
      <xdr:nvSpPr>
        <xdr:cNvPr id="2" name="1 CuadroTexto">
          <a:extLst>
            <a:ext uri="{FF2B5EF4-FFF2-40B4-BE49-F238E27FC236}">
              <a16:creationId xmlns:a16="http://schemas.microsoft.com/office/drawing/2014/main" id="{00000000-0008-0000-1600-000002000000}"/>
            </a:ext>
          </a:extLst>
        </xdr:cNvPr>
        <xdr:cNvSpPr txBox="1"/>
      </xdr:nvSpPr>
      <xdr:spPr>
        <a:xfrm>
          <a:off x="3171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3" name="2 CuadroTexto">
          <a:extLst>
            <a:ext uri="{FF2B5EF4-FFF2-40B4-BE49-F238E27FC236}">
              <a16:creationId xmlns:a16="http://schemas.microsoft.com/office/drawing/2014/main" id="{00000000-0008-0000-1600-000003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3</xdr:row>
      <xdr:rowOff>142875</xdr:rowOff>
    </xdr:from>
    <xdr:ext cx="184731" cy="264560"/>
    <xdr:sp macro="" textlink="">
      <xdr:nvSpPr>
        <xdr:cNvPr id="4" name="5 CuadroTexto">
          <a:extLst>
            <a:ext uri="{FF2B5EF4-FFF2-40B4-BE49-F238E27FC236}">
              <a16:creationId xmlns:a16="http://schemas.microsoft.com/office/drawing/2014/main" id="{00000000-0008-0000-1600-000004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6" name="1 CuadroTexto">
          <a:extLst>
            <a:ext uri="{FF2B5EF4-FFF2-40B4-BE49-F238E27FC236}">
              <a16:creationId xmlns:a16="http://schemas.microsoft.com/office/drawing/2014/main" id="{00000000-0008-0000-1600-000006000000}"/>
            </a:ext>
          </a:extLst>
        </xdr:cNvPr>
        <xdr:cNvSpPr txBox="1"/>
      </xdr:nvSpPr>
      <xdr:spPr>
        <a:xfrm>
          <a:off x="3171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7" name="1 CuadroTexto">
          <a:extLst>
            <a:ext uri="{FF2B5EF4-FFF2-40B4-BE49-F238E27FC236}">
              <a16:creationId xmlns:a16="http://schemas.microsoft.com/office/drawing/2014/main" id="{00000000-0008-0000-1600-000007000000}"/>
            </a:ext>
          </a:extLst>
        </xdr:cNvPr>
        <xdr:cNvSpPr txBox="1"/>
      </xdr:nvSpPr>
      <xdr:spPr>
        <a:xfrm>
          <a:off x="3171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8" name="1 CuadroTexto">
          <a:extLst>
            <a:ext uri="{FF2B5EF4-FFF2-40B4-BE49-F238E27FC236}">
              <a16:creationId xmlns:a16="http://schemas.microsoft.com/office/drawing/2014/main" id="{00000000-0008-0000-1600-000008000000}"/>
            </a:ext>
          </a:extLst>
        </xdr:cNvPr>
        <xdr:cNvSpPr txBox="1"/>
      </xdr:nvSpPr>
      <xdr:spPr>
        <a:xfrm>
          <a:off x="3171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0</xdr:row>
      <xdr:rowOff>0</xdr:rowOff>
    </xdr:from>
    <xdr:ext cx="184731" cy="264560"/>
    <xdr:sp macro="" textlink="">
      <xdr:nvSpPr>
        <xdr:cNvPr id="9" name="4 CuadroTexto">
          <a:extLst>
            <a:ext uri="{FF2B5EF4-FFF2-40B4-BE49-F238E27FC236}">
              <a16:creationId xmlns:a16="http://schemas.microsoft.com/office/drawing/2014/main" id="{00000000-0008-0000-1600-000009000000}"/>
            </a:ext>
          </a:extLst>
        </xdr:cNvPr>
        <xdr:cNvSpPr txBox="1"/>
      </xdr:nvSpPr>
      <xdr:spPr>
        <a:xfrm>
          <a:off x="7743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11" name="1 CuadroTexto">
          <a:extLst>
            <a:ext uri="{FF2B5EF4-FFF2-40B4-BE49-F238E27FC236}">
              <a16:creationId xmlns:a16="http://schemas.microsoft.com/office/drawing/2014/main" id="{00000000-0008-0000-1600-00000B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12" name="1 CuadroTexto">
          <a:extLst>
            <a:ext uri="{FF2B5EF4-FFF2-40B4-BE49-F238E27FC236}">
              <a16:creationId xmlns:a16="http://schemas.microsoft.com/office/drawing/2014/main" id="{00000000-0008-0000-1600-00000C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13" name="1 CuadroTexto">
          <a:extLst>
            <a:ext uri="{FF2B5EF4-FFF2-40B4-BE49-F238E27FC236}">
              <a16:creationId xmlns:a16="http://schemas.microsoft.com/office/drawing/2014/main" id="{00000000-0008-0000-1600-00000D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14" name="1 CuadroTexto">
          <a:extLst>
            <a:ext uri="{FF2B5EF4-FFF2-40B4-BE49-F238E27FC236}">
              <a16:creationId xmlns:a16="http://schemas.microsoft.com/office/drawing/2014/main" id="{00000000-0008-0000-1600-00000E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0</xdr:row>
      <xdr:rowOff>0</xdr:rowOff>
    </xdr:from>
    <xdr:ext cx="184731" cy="264560"/>
    <xdr:sp macro="" textlink="">
      <xdr:nvSpPr>
        <xdr:cNvPr id="15" name="4 CuadroTexto">
          <a:extLst>
            <a:ext uri="{FF2B5EF4-FFF2-40B4-BE49-F238E27FC236}">
              <a16:creationId xmlns:a16="http://schemas.microsoft.com/office/drawing/2014/main" id="{00000000-0008-0000-1600-00000F000000}"/>
            </a:ext>
          </a:extLst>
        </xdr:cNvPr>
        <xdr:cNvSpPr txBox="1"/>
      </xdr:nvSpPr>
      <xdr:spPr>
        <a:xfrm>
          <a:off x="7743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3</xdr:row>
      <xdr:rowOff>142875</xdr:rowOff>
    </xdr:from>
    <xdr:ext cx="184731" cy="264560"/>
    <xdr:sp macro="" textlink="">
      <xdr:nvSpPr>
        <xdr:cNvPr id="16" name="1 CuadroTexto">
          <a:extLst>
            <a:ext uri="{FF2B5EF4-FFF2-40B4-BE49-F238E27FC236}">
              <a16:creationId xmlns:a16="http://schemas.microsoft.com/office/drawing/2014/main" id="{00000000-0008-0000-1600-000010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3</xdr:row>
      <xdr:rowOff>142875</xdr:rowOff>
    </xdr:from>
    <xdr:ext cx="184731" cy="264560"/>
    <xdr:sp macro="" textlink="">
      <xdr:nvSpPr>
        <xdr:cNvPr id="17" name="1 CuadroTexto">
          <a:extLst>
            <a:ext uri="{FF2B5EF4-FFF2-40B4-BE49-F238E27FC236}">
              <a16:creationId xmlns:a16="http://schemas.microsoft.com/office/drawing/2014/main" id="{00000000-0008-0000-1600-000011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3</xdr:row>
      <xdr:rowOff>142875</xdr:rowOff>
    </xdr:from>
    <xdr:ext cx="184731" cy="264560"/>
    <xdr:sp macro="" textlink="">
      <xdr:nvSpPr>
        <xdr:cNvPr id="18" name="1 CuadroTexto">
          <a:extLst>
            <a:ext uri="{FF2B5EF4-FFF2-40B4-BE49-F238E27FC236}">
              <a16:creationId xmlns:a16="http://schemas.microsoft.com/office/drawing/2014/main" id="{00000000-0008-0000-1600-000012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3</xdr:row>
      <xdr:rowOff>142875</xdr:rowOff>
    </xdr:from>
    <xdr:ext cx="184731" cy="264560"/>
    <xdr:sp macro="" textlink="">
      <xdr:nvSpPr>
        <xdr:cNvPr id="19" name="1 CuadroTexto">
          <a:extLst>
            <a:ext uri="{FF2B5EF4-FFF2-40B4-BE49-F238E27FC236}">
              <a16:creationId xmlns:a16="http://schemas.microsoft.com/office/drawing/2014/main" id="{00000000-0008-0000-1600-000013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0</xdr:colOff>
      <xdr:row>3</xdr:row>
      <xdr:rowOff>142875</xdr:rowOff>
    </xdr:from>
    <xdr:ext cx="184731" cy="264560"/>
    <xdr:sp macro="" textlink="">
      <xdr:nvSpPr>
        <xdr:cNvPr id="20" name="4 CuadroTexto">
          <a:extLst>
            <a:ext uri="{FF2B5EF4-FFF2-40B4-BE49-F238E27FC236}">
              <a16:creationId xmlns:a16="http://schemas.microsoft.com/office/drawing/2014/main" id="{00000000-0008-0000-1600-000014000000}"/>
            </a:ext>
          </a:extLst>
        </xdr:cNvPr>
        <xdr:cNvSpPr txBox="1"/>
      </xdr:nvSpPr>
      <xdr:spPr>
        <a:xfrm>
          <a:off x="7743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355738</xdr:colOff>
      <xdr:row>0</xdr:row>
      <xdr:rowOff>49695</xdr:rowOff>
    </xdr:from>
    <xdr:ext cx="1478446" cy="254557"/>
    <xdr:sp macro="" textlink="">
      <xdr:nvSpPr>
        <xdr:cNvPr id="21" name="11 CuadroTexto">
          <a:extLst>
            <a:ext uri="{FF2B5EF4-FFF2-40B4-BE49-F238E27FC236}">
              <a16:creationId xmlns:a16="http://schemas.microsoft.com/office/drawing/2014/main" id="{00000000-0008-0000-1600-000015000000}"/>
            </a:ext>
          </a:extLst>
        </xdr:cNvPr>
        <xdr:cNvSpPr txBox="1"/>
      </xdr:nvSpPr>
      <xdr:spPr>
        <a:xfrm>
          <a:off x="6670813" y="49695"/>
          <a:ext cx="1478446"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ETCA-II-10</a:t>
          </a:r>
        </a:p>
      </xdr:txBody>
    </xdr:sp>
    <xdr:clientData/>
  </xdr:oneCellAnchor>
  <xdr:oneCellAnchor>
    <xdr:from>
      <xdr:col>0</xdr:col>
      <xdr:colOff>533400</xdr:colOff>
      <xdr:row>23</xdr:row>
      <xdr:rowOff>0</xdr:rowOff>
    </xdr:from>
    <xdr:ext cx="3038475" cy="662517"/>
    <xdr:sp macro="" textlink="">
      <xdr:nvSpPr>
        <xdr:cNvPr id="23" name="CuadroTexto 5">
          <a:extLst>
            <a:ext uri="{FF2B5EF4-FFF2-40B4-BE49-F238E27FC236}">
              <a16:creationId xmlns:a16="http://schemas.microsoft.com/office/drawing/2014/main" id="{00000000-0008-0000-1600-000017000000}"/>
            </a:ext>
          </a:extLst>
        </xdr:cNvPr>
        <xdr:cNvSpPr txBox="1"/>
      </xdr:nvSpPr>
      <xdr:spPr>
        <a:xfrm>
          <a:off x="533400" y="5610225"/>
          <a:ext cx="303847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RAUL RENTERIA VILLA</a:t>
          </a:r>
          <a:endParaRPr lang="es-MX" sz="1100"/>
        </a:p>
        <a:p>
          <a:pPr algn="ctr"/>
          <a:r>
            <a:rPr lang="es-MX" sz="1100"/>
            <a:t>DIRECTOR</a:t>
          </a:r>
          <a:r>
            <a:rPr lang="es-MX" sz="1100" baseline="0"/>
            <a:t> GENERAL</a:t>
          </a:r>
          <a:endParaRPr lang="es-MX" sz="1100"/>
        </a:p>
      </xdr:txBody>
    </xdr:sp>
    <xdr:clientData/>
  </xdr:oneCellAnchor>
  <xdr:oneCellAnchor>
    <xdr:from>
      <xdr:col>3</xdr:col>
      <xdr:colOff>0</xdr:colOff>
      <xdr:row>23</xdr:row>
      <xdr:rowOff>0</xdr:rowOff>
    </xdr:from>
    <xdr:ext cx="3019425" cy="662517"/>
    <xdr:sp macro="" textlink="">
      <xdr:nvSpPr>
        <xdr:cNvPr id="25" name="CuadroTexto 5">
          <a:extLst>
            <a:ext uri="{FF2B5EF4-FFF2-40B4-BE49-F238E27FC236}">
              <a16:creationId xmlns:a16="http://schemas.microsoft.com/office/drawing/2014/main" id="{00000000-0008-0000-1600-000019000000}"/>
            </a:ext>
          </a:extLst>
        </xdr:cNvPr>
        <xdr:cNvSpPr txBox="1"/>
      </xdr:nvSpPr>
      <xdr:spPr>
        <a:xfrm>
          <a:off x="4486275" y="5610225"/>
          <a:ext cx="301942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SERGIO K TESHIBA SUTTO</a:t>
          </a:r>
          <a:endParaRPr lang="es-MX" sz="1100"/>
        </a:p>
        <a:p>
          <a:pPr algn="ctr"/>
          <a:r>
            <a:rPr lang="es-MX" sz="1100"/>
            <a:t>GERENTE</a:t>
          </a:r>
          <a:r>
            <a:rPr lang="es-MX" sz="1100" baseline="0"/>
            <a:t> DE ADMINISTRACION Y FINANZAS</a:t>
          </a:r>
          <a:endParaRPr lang="es-MX" sz="1100"/>
        </a:p>
      </xdr:txBody>
    </xdr:sp>
    <xdr:clientData/>
  </xdr:oneCellAnchor>
  <xdr:oneCellAnchor>
    <xdr:from>
      <xdr:col>3</xdr:col>
      <xdr:colOff>838200</xdr:colOff>
      <xdr:row>3</xdr:row>
      <xdr:rowOff>123825</xdr:rowOff>
    </xdr:from>
    <xdr:ext cx="2790824" cy="254557"/>
    <xdr:sp macro="" textlink="">
      <xdr:nvSpPr>
        <xdr:cNvPr id="26" name="25 CuadroTexto">
          <a:extLst>
            <a:ext uri="{FF2B5EF4-FFF2-40B4-BE49-F238E27FC236}">
              <a16:creationId xmlns:a16="http://schemas.microsoft.com/office/drawing/2014/main" id="{00000000-0008-0000-1600-00001A000000}"/>
            </a:ext>
          </a:extLst>
        </xdr:cNvPr>
        <xdr:cNvSpPr txBox="1"/>
      </xdr:nvSpPr>
      <xdr:spPr>
        <a:xfrm>
          <a:off x="5324475" y="96202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CUARTO</a:t>
          </a:r>
          <a:endParaRPr lang="es-MX" sz="1100" b="1">
            <a:latin typeface="Arial" pitchFamily="34" charset="0"/>
            <a:cs typeface="Arial" pitchFamily="34" charset="0"/>
          </a:endParaRPr>
        </a:p>
      </xdr:txBody>
    </xdr:sp>
    <xdr:clientData/>
  </xdr:oneCellAnchor>
</xdr:wsDr>
</file>

<file path=xl/drawings/drawing23.xml><?xml version="1.0" encoding="utf-8"?>
<xdr:wsDr xmlns:xdr="http://schemas.openxmlformats.org/drawingml/2006/spreadsheetDrawing" xmlns:a="http://schemas.openxmlformats.org/drawingml/2006/main">
  <xdr:oneCellAnchor>
    <xdr:from>
      <xdr:col>1</xdr:col>
      <xdr:colOff>733425</xdr:colOff>
      <xdr:row>3</xdr:row>
      <xdr:rowOff>142875</xdr:rowOff>
    </xdr:from>
    <xdr:ext cx="838200" cy="264560"/>
    <xdr:sp macro="" textlink="">
      <xdr:nvSpPr>
        <xdr:cNvPr id="12" name="5 CuadroTexto">
          <a:extLst>
            <a:ext uri="{FF2B5EF4-FFF2-40B4-BE49-F238E27FC236}">
              <a16:creationId xmlns:a16="http://schemas.microsoft.com/office/drawing/2014/main" id="{00000000-0008-0000-1700-00000C000000}"/>
            </a:ext>
          </a:extLst>
        </xdr:cNvPr>
        <xdr:cNvSpPr txBox="1"/>
      </xdr:nvSpPr>
      <xdr:spPr>
        <a:xfrm>
          <a:off x="3181350" y="971550"/>
          <a:ext cx="8382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es-MX" sz="1100"/>
        </a:p>
      </xdr:txBody>
    </xdr:sp>
    <xdr:clientData/>
  </xdr:oneCellAnchor>
  <xdr:oneCellAnchor>
    <xdr:from>
      <xdr:col>1</xdr:col>
      <xdr:colOff>0</xdr:colOff>
      <xdr:row>3</xdr:row>
      <xdr:rowOff>142875</xdr:rowOff>
    </xdr:from>
    <xdr:ext cx="184731" cy="264560"/>
    <xdr:sp macro="" textlink="">
      <xdr:nvSpPr>
        <xdr:cNvPr id="13" name="1 CuadroTexto">
          <a:extLst>
            <a:ext uri="{FF2B5EF4-FFF2-40B4-BE49-F238E27FC236}">
              <a16:creationId xmlns:a16="http://schemas.microsoft.com/office/drawing/2014/main" id="{00000000-0008-0000-1700-00000D000000}"/>
            </a:ext>
          </a:extLst>
        </xdr:cNvPr>
        <xdr:cNvSpPr txBox="1"/>
      </xdr:nvSpPr>
      <xdr:spPr>
        <a:xfrm>
          <a:off x="2447925" y="97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xdr:row>
      <xdr:rowOff>142875</xdr:rowOff>
    </xdr:from>
    <xdr:ext cx="184731" cy="264560"/>
    <xdr:sp macro="" textlink="">
      <xdr:nvSpPr>
        <xdr:cNvPr id="14" name="1 CuadroTexto">
          <a:extLst>
            <a:ext uri="{FF2B5EF4-FFF2-40B4-BE49-F238E27FC236}">
              <a16:creationId xmlns:a16="http://schemas.microsoft.com/office/drawing/2014/main" id="{00000000-0008-0000-1700-00000E000000}"/>
            </a:ext>
          </a:extLst>
        </xdr:cNvPr>
        <xdr:cNvSpPr txBox="1"/>
      </xdr:nvSpPr>
      <xdr:spPr>
        <a:xfrm>
          <a:off x="2447925" y="97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xdr:row>
      <xdr:rowOff>142875</xdr:rowOff>
    </xdr:from>
    <xdr:ext cx="184731" cy="264560"/>
    <xdr:sp macro="" textlink="">
      <xdr:nvSpPr>
        <xdr:cNvPr id="15" name="1 CuadroTexto">
          <a:extLst>
            <a:ext uri="{FF2B5EF4-FFF2-40B4-BE49-F238E27FC236}">
              <a16:creationId xmlns:a16="http://schemas.microsoft.com/office/drawing/2014/main" id="{00000000-0008-0000-1700-00000F000000}"/>
            </a:ext>
          </a:extLst>
        </xdr:cNvPr>
        <xdr:cNvSpPr txBox="1"/>
      </xdr:nvSpPr>
      <xdr:spPr>
        <a:xfrm>
          <a:off x="2447925" y="97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xdr:row>
      <xdr:rowOff>142875</xdr:rowOff>
    </xdr:from>
    <xdr:ext cx="184731" cy="264560"/>
    <xdr:sp macro="" textlink="">
      <xdr:nvSpPr>
        <xdr:cNvPr id="16" name="1 CuadroTexto">
          <a:extLst>
            <a:ext uri="{FF2B5EF4-FFF2-40B4-BE49-F238E27FC236}">
              <a16:creationId xmlns:a16="http://schemas.microsoft.com/office/drawing/2014/main" id="{00000000-0008-0000-1700-000010000000}"/>
            </a:ext>
          </a:extLst>
        </xdr:cNvPr>
        <xdr:cNvSpPr txBox="1"/>
      </xdr:nvSpPr>
      <xdr:spPr>
        <a:xfrm>
          <a:off x="2447925" y="97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0</xdr:colOff>
      <xdr:row>3</xdr:row>
      <xdr:rowOff>142875</xdr:rowOff>
    </xdr:from>
    <xdr:ext cx="184731" cy="264560"/>
    <xdr:sp macro="" textlink="">
      <xdr:nvSpPr>
        <xdr:cNvPr id="17" name="4 CuadroTexto">
          <a:extLst>
            <a:ext uri="{FF2B5EF4-FFF2-40B4-BE49-F238E27FC236}">
              <a16:creationId xmlns:a16="http://schemas.microsoft.com/office/drawing/2014/main" id="{00000000-0008-0000-1700-000011000000}"/>
            </a:ext>
          </a:extLst>
        </xdr:cNvPr>
        <xdr:cNvSpPr txBox="1"/>
      </xdr:nvSpPr>
      <xdr:spPr>
        <a:xfrm>
          <a:off x="5457825" y="97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22363</xdr:colOff>
      <xdr:row>0</xdr:row>
      <xdr:rowOff>49695</xdr:rowOff>
    </xdr:from>
    <xdr:ext cx="1478446" cy="254557"/>
    <xdr:sp macro="" textlink="">
      <xdr:nvSpPr>
        <xdr:cNvPr id="18" name="11 CuadroTexto">
          <a:extLst>
            <a:ext uri="{FF2B5EF4-FFF2-40B4-BE49-F238E27FC236}">
              <a16:creationId xmlns:a16="http://schemas.microsoft.com/office/drawing/2014/main" id="{00000000-0008-0000-1700-000012000000}"/>
            </a:ext>
          </a:extLst>
        </xdr:cNvPr>
        <xdr:cNvSpPr txBox="1"/>
      </xdr:nvSpPr>
      <xdr:spPr>
        <a:xfrm>
          <a:off x="5480188" y="49695"/>
          <a:ext cx="1478446"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ETCA-II-11</a:t>
          </a:r>
        </a:p>
      </xdr:txBody>
    </xdr:sp>
    <xdr:clientData/>
  </xdr:oneCellAnchor>
  <xdr:oneCellAnchor>
    <xdr:from>
      <xdr:col>0</xdr:col>
      <xdr:colOff>485775</xdr:colOff>
      <xdr:row>45</xdr:row>
      <xdr:rowOff>0</xdr:rowOff>
    </xdr:from>
    <xdr:ext cx="2733674" cy="638175"/>
    <xdr:sp macro="" textlink="">
      <xdr:nvSpPr>
        <xdr:cNvPr id="19" name="CuadroTexto 5">
          <a:extLst>
            <a:ext uri="{FF2B5EF4-FFF2-40B4-BE49-F238E27FC236}">
              <a16:creationId xmlns:a16="http://schemas.microsoft.com/office/drawing/2014/main" id="{00000000-0008-0000-1700-000013000000}"/>
            </a:ext>
          </a:extLst>
        </xdr:cNvPr>
        <xdr:cNvSpPr txBox="1"/>
      </xdr:nvSpPr>
      <xdr:spPr>
        <a:xfrm>
          <a:off x="485775" y="9963150"/>
          <a:ext cx="2733674" cy="638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RAUL RENTERIA VILLA</a:t>
          </a:r>
          <a:endParaRPr lang="es-MX" sz="1100"/>
        </a:p>
        <a:p>
          <a:pPr algn="ctr"/>
          <a:r>
            <a:rPr lang="es-MX" sz="1100"/>
            <a:t>DIRECTOR</a:t>
          </a:r>
          <a:r>
            <a:rPr lang="es-MX" sz="1100" baseline="0"/>
            <a:t> GENERAL</a:t>
          </a:r>
          <a:endParaRPr lang="es-MX" sz="1100"/>
        </a:p>
      </xdr:txBody>
    </xdr:sp>
    <xdr:clientData/>
  </xdr:oneCellAnchor>
  <xdr:oneCellAnchor>
    <xdr:from>
      <xdr:col>2</xdr:col>
      <xdr:colOff>628651</xdr:colOff>
      <xdr:row>45</xdr:row>
      <xdr:rowOff>0</xdr:rowOff>
    </xdr:from>
    <xdr:ext cx="3009900" cy="662517"/>
    <xdr:sp macro="" textlink="">
      <xdr:nvSpPr>
        <xdr:cNvPr id="20" name="CuadroTexto 5">
          <a:extLst>
            <a:ext uri="{FF2B5EF4-FFF2-40B4-BE49-F238E27FC236}">
              <a16:creationId xmlns:a16="http://schemas.microsoft.com/office/drawing/2014/main" id="{00000000-0008-0000-1700-000014000000}"/>
            </a:ext>
          </a:extLst>
        </xdr:cNvPr>
        <xdr:cNvSpPr txBox="1"/>
      </xdr:nvSpPr>
      <xdr:spPr>
        <a:xfrm>
          <a:off x="3829051" y="9963150"/>
          <a:ext cx="300990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SERGIO K TESHIBA SUTTO</a:t>
          </a:r>
          <a:endParaRPr lang="es-MX" sz="1100"/>
        </a:p>
        <a:p>
          <a:pPr algn="ctr"/>
          <a:r>
            <a:rPr lang="es-MX" sz="1100"/>
            <a:t>GERENTE</a:t>
          </a:r>
          <a:r>
            <a:rPr lang="es-MX" sz="1100" baseline="0"/>
            <a:t> DE ADMINISTRACION Y FINANZAS</a:t>
          </a:r>
          <a:endParaRPr lang="es-MX" sz="1100"/>
        </a:p>
      </xdr:txBody>
    </xdr:sp>
    <xdr:clientData/>
  </xdr:oneCellAnchor>
  <xdr:oneCellAnchor>
    <xdr:from>
      <xdr:col>3</xdr:col>
      <xdr:colOff>219075</xdr:colOff>
      <xdr:row>3</xdr:row>
      <xdr:rowOff>152400</xdr:rowOff>
    </xdr:from>
    <xdr:ext cx="2790824" cy="254557"/>
    <xdr:sp macro="" textlink="">
      <xdr:nvSpPr>
        <xdr:cNvPr id="21" name="20 CuadroTexto">
          <a:extLst>
            <a:ext uri="{FF2B5EF4-FFF2-40B4-BE49-F238E27FC236}">
              <a16:creationId xmlns:a16="http://schemas.microsoft.com/office/drawing/2014/main" id="{00000000-0008-0000-1700-000015000000}"/>
            </a:ext>
          </a:extLst>
        </xdr:cNvPr>
        <xdr:cNvSpPr txBox="1"/>
      </xdr:nvSpPr>
      <xdr:spPr>
        <a:xfrm>
          <a:off x="4171950" y="98107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CUARTO</a:t>
          </a:r>
          <a:endParaRPr lang="es-MX" sz="1100" b="1">
            <a:latin typeface="Arial" pitchFamily="34" charset="0"/>
            <a:cs typeface="Arial" pitchFamily="34" charset="0"/>
          </a:endParaRPr>
        </a:p>
      </xdr:txBody>
    </xdr:sp>
    <xdr:clientData/>
  </xdr:oneCellAnchor>
</xdr:wsDr>
</file>

<file path=xl/drawings/drawing24.xml><?xml version="1.0" encoding="utf-8"?>
<xdr:wsDr xmlns:xdr="http://schemas.openxmlformats.org/drawingml/2006/spreadsheetDrawing" xmlns:a="http://schemas.openxmlformats.org/drawingml/2006/main">
  <xdr:oneCellAnchor>
    <xdr:from>
      <xdr:col>6</xdr:col>
      <xdr:colOff>561975</xdr:colOff>
      <xdr:row>1</xdr:row>
      <xdr:rowOff>0</xdr:rowOff>
    </xdr:from>
    <xdr:ext cx="923924" cy="306917"/>
    <xdr:sp macro="" textlink="">
      <xdr:nvSpPr>
        <xdr:cNvPr id="2" name="1 CuadroTexto">
          <a:extLst>
            <a:ext uri="{FF2B5EF4-FFF2-40B4-BE49-F238E27FC236}">
              <a16:creationId xmlns:a16="http://schemas.microsoft.com/office/drawing/2014/main" id="{00000000-0008-0000-1800-000002000000}"/>
            </a:ext>
          </a:extLst>
        </xdr:cNvPr>
        <xdr:cNvSpPr txBox="1"/>
      </xdr:nvSpPr>
      <xdr:spPr>
        <a:xfrm>
          <a:off x="7949142" y="296332"/>
          <a:ext cx="923924" cy="30691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noAutofit/>
        </a:bodyPr>
        <a:lstStyle/>
        <a:p>
          <a:pPr algn="r"/>
          <a:r>
            <a:rPr lang="es-MX" sz="1100" b="1">
              <a:latin typeface="Arial" pitchFamily="34" charset="0"/>
              <a:cs typeface="Arial" pitchFamily="34" charset="0"/>
            </a:rPr>
            <a:t>ETCA-II-12</a:t>
          </a:r>
        </a:p>
      </xdr:txBody>
    </xdr:sp>
    <xdr:clientData/>
  </xdr:oneCellAnchor>
  <xdr:oneCellAnchor>
    <xdr:from>
      <xdr:col>0</xdr:col>
      <xdr:colOff>264583</xdr:colOff>
      <xdr:row>83</xdr:row>
      <xdr:rowOff>126999</xdr:rowOff>
    </xdr:from>
    <xdr:ext cx="3200400" cy="662517"/>
    <xdr:sp macro="" textlink="">
      <xdr:nvSpPr>
        <xdr:cNvPr id="4" name="CuadroTexto 5">
          <a:extLst>
            <a:ext uri="{FF2B5EF4-FFF2-40B4-BE49-F238E27FC236}">
              <a16:creationId xmlns:a16="http://schemas.microsoft.com/office/drawing/2014/main" id="{00000000-0008-0000-1800-000004000000}"/>
            </a:ext>
          </a:extLst>
        </xdr:cNvPr>
        <xdr:cNvSpPr txBox="1"/>
      </xdr:nvSpPr>
      <xdr:spPr>
        <a:xfrm>
          <a:off x="264583" y="16044332"/>
          <a:ext cx="320040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LIC.</a:t>
          </a:r>
          <a:r>
            <a:rPr lang="es-MX" sz="1200" baseline="0"/>
            <a:t> RAUL RENTERIA VILLA</a:t>
          </a:r>
          <a:endParaRPr lang="es-MX" sz="1200"/>
        </a:p>
        <a:p>
          <a:pPr algn="ctr"/>
          <a:r>
            <a:rPr lang="es-MX" sz="1200"/>
            <a:t>DIRECTOR</a:t>
          </a:r>
          <a:r>
            <a:rPr lang="es-MX" sz="1200" baseline="0"/>
            <a:t> GENERAL</a:t>
          </a:r>
          <a:endParaRPr lang="es-MX" sz="1200"/>
        </a:p>
      </xdr:txBody>
    </xdr:sp>
    <xdr:clientData/>
  </xdr:oneCellAnchor>
  <xdr:oneCellAnchor>
    <xdr:from>
      <xdr:col>3</xdr:col>
      <xdr:colOff>74084</xdr:colOff>
      <xdr:row>83</xdr:row>
      <xdr:rowOff>169333</xdr:rowOff>
    </xdr:from>
    <xdr:ext cx="3305175" cy="662517"/>
    <xdr:sp macro="" textlink="">
      <xdr:nvSpPr>
        <xdr:cNvPr id="5" name="CuadroTexto 5">
          <a:extLst>
            <a:ext uri="{FF2B5EF4-FFF2-40B4-BE49-F238E27FC236}">
              <a16:creationId xmlns:a16="http://schemas.microsoft.com/office/drawing/2014/main" id="{00000000-0008-0000-1800-000005000000}"/>
            </a:ext>
          </a:extLst>
        </xdr:cNvPr>
        <xdr:cNvSpPr txBox="1"/>
      </xdr:nvSpPr>
      <xdr:spPr>
        <a:xfrm>
          <a:off x="4455584" y="16086666"/>
          <a:ext cx="330517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LIC.</a:t>
          </a:r>
          <a:r>
            <a:rPr lang="es-MX" sz="1200" baseline="0"/>
            <a:t> SERGIO K TESHIBA SUTTO</a:t>
          </a:r>
          <a:endParaRPr lang="es-MX" sz="1200"/>
        </a:p>
        <a:p>
          <a:pPr algn="ctr"/>
          <a:r>
            <a:rPr lang="es-MX" sz="1200"/>
            <a:t>GERENTE</a:t>
          </a:r>
          <a:r>
            <a:rPr lang="es-MX" sz="1200" baseline="0"/>
            <a:t> DE ADMINISTRACION Y FINANZAS</a:t>
          </a:r>
          <a:endParaRPr lang="es-MX" sz="1200"/>
        </a:p>
      </xdr:txBody>
    </xdr:sp>
    <xdr:clientData/>
  </xdr:oneCellAnchor>
  <xdr:oneCellAnchor>
    <xdr:from>
      <xdr:col>4</xdr:col>
      <xdr:colOff>171450</xdr:colOff>
      <xdr:row>3</xdr:row>
      <xdr:rowOff>9525</xdr:rowOff>
    </xdr:from>
    <xdr:ext cx="2790824" cy="254557"/>
    <xdr:sp macro="" textlink="">
      <xdr:nvSpPr>
        <xdr:cNvPr id="7" name="6 CuadroTexto">
          <a:extLst>
            <a:ext uri="{FF2B5EF4-FFF2-40B4-BE49-F238E27FC236}">
              <a16:creationId xmlns:a16="http://schemas.microsoft.com/office/drawing/2014/main" id="{00000000-0008-0000-1800-000007000000}"/>
            </a:ext>
          </a:extLst>
        </xdr:cNvPr>
        <xdr:cNvSpPr txBox="1"/>
      </xdr:nvSpPr>
      <xdr:spPr>
        <a:xfrm>
          <a:off x="6029325" y="69532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CUARTO</a:t>
          </a:r>
          <a:endParaRPr lang="es-MX" sz="1100" b="1">
            <a:latin typeface="Arial" pitchFamily="34" charset="0"/>
            <a:cs typeface="Arial" pitchFamily="34" charset="0"/>
          </a:endParaRPr>
        </a:p>
      </xdr:txBody>
    </xdr:sp>
    <xdr:clientData/>
  </xdr:oneCellAnchor>
</xdr:wsDr>
</file>

<file path=xl/drawings/drawing25.xml><?xml version="1.0" encoding="utf-8"?>
<xdr:wsDr xmlns:xdr="http://schemas.openxmlformats.org/drawingml/2006/spreadsheetDrawing" xmlns:a="http://schemas.openxmlformats.org/drawingml/2006/main">
  <xdr:oneCellAnchor>
    <xdr:from>
      <xdr:col>2</xdr:col>
      <xdr:colOff>0</xdr:colOff>
      <xdr:row>3</xdr:row>
      <xdr:rowOff>142875</xdr:rowOff>
    </xdr:from>
    <xdr:ext cx="184731" cy="264560"/>
    <xdr:sp macro="" textlink="">
      <xdr:nvSpPr>
        <xdr:cNvPr id="2" name="1 CuadroTexto">
          <a:extLst>
            <a:ext uri="{FF2B5EF4-FFF2-40B4-BE49-F238E27FC236}">
              <a16:creationId xmlns:a16="http://schemas.microsoft.com/office/drawing/2014/main" id="{00000000-0008-0000-1900-000002000000}"/>
            </a:ext>
          </a:extLst>
        </xdr:cNvPr>
        <xdr:cNvSpPr txBox="1"/>
      </xdr:nvSpPr>
      <xdr:spPr>
        <a:xfrm>
          <a:off x="3343275"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7</xdr:col>
      <xdr:colOff>229621</xdr:colOff>
      <xdr:row>0</xdr:row>
      <xdr:rowOff>42522</xdr:rowOff>
    </xdr:from>
    <xdr:ext cx="1226791" cy="255134"/>
    <xdr:sp macro="" textlink="">
      <xdr:nvSpPr>
        <xdr:cNvPr id="3" name="2 CuadroTexto">
          <a:extLst>
            <a:ext uri="{FF2B5EF4-FFF2-40B4-BE49-F238E27FC236}">
              <a16:creationId xmlns:a16="http://schemas.microsoft.com/office/drawing/2014/main" id="{00000000-0008-0000-1900-000003000000}"/>
            </a:ext>
          </a:extLst>
        </xdr:cNvPr>
        <xdr:cNvSpPr txBox="1"/>
      </xdr:nvSpPr>
      <xdr:spPr>
        <a:xfrm>
          <a:off x="7811521" y="42522"/>
          <a:ext cx="1226791" cy="25513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ETCA-II-13</a:t>
          </a:r>
        </a:p>
      </xdr:txBody>
    </xdr:sp>
    <xdr:clientData/>
  </xdr:oneCellAnchor>
  <xdr:oneCellAnchor>
    <xdr:from>
      <xdr:col>2</xdr:col>
      <xdr:colOff>0</xdr:colOff>
      <xdr:row>3</xdr:row>
      <xdr:rowOff>142875</xdr:rowOff>
    </xdr:from>
    <xdr:ext cx="184731" cy="264560"/>
    <xdr:sp macro="" textlink="">
      <xdr:nvSpPr>
        <xdr:cNvPr id="4" name="1 CuadroTexto">
          <a:extLst>
            <a:ext uri="{FF2B5EF4-FFF2-40B4-BE49-F238E27FC236}">
              <a16:creationId xmlns:a16="http://schemas.microsoft.com/office/drawing/2014/main" id="{00000000-0008-0000-1900-000004000000}"/>
            </a:ext>
          </a:extLst>
        </xdr:cNvPr>
        <xdr:cNvSpPr txBox="1"/>
      </xdr:nvSpPr>
      <xdr:spPr>
        <a:xfrm>
          <a:off x="3343275"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3</xdr:row>
      <xdr:rowOff>142875</xdr:rowOff>
    </xdr:from>
    <xdr:ext cx="184731" cy="264560"/>
    <xdr:sp macro="" textlink="">
      <xdr:nvSpPr>
        <xdr:cNvPr id="5" name="4 CuadroTexto">
          <a:extLst>
            <a:ext uri="{FF2B5EF4-FFF2-40B4-BE49-F238E27FC236}">
              <a16:creationId xmlns:a16="http://schemas.microsoft.com/office/drawing/2014/main" id="{00000000-0008-0000-1900-000005000000}"/>
            </a:ext>
          </a:extLst>
        </xdr:cNvPr>
        <xdr:cNvSpPr txBox="1"/>
      </xdr:nvSpPr>
      <xdr:spPr>
        <a:xfrm>
          <a:off x="6734175"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135</xdr:row>
      <xdr:rowOff>0</xdr:rowOff>
    </xdr:from>
    <xdr:ext cx="3200400" cy="662517"/>
    <xdr:sp macro="" textlink="">
      <xdr:nvSpPr>
        <xdr:cNvPr id="7" name="CuadroTexto 5">
          <a:extLst>
            <a:ext uri="{FF2B5EF4-FFF2-40B4-BE49-F238E27FC236}">
              <a16:creationId xmlns:a16="http://schemas.microsoft.com/office/drawing/2014/main" id="{00000000-0008-0000-1900-000007000000}"/>
            </a:ext>
          </a:extLst>
        </xdr:cNvPr>
        <xdr:cNvSpPr txBox="1"/>
      </xdr:nvSpPr>
      <xdr:spPr>
        <a:xfrm>
          <a:off x="695325" y="10020300"/>
          <a:ext cx="320040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LIC.</a:t>
          </a:r>
          <a:r>
            <a:rPr lang="es-MX" sz="1200" baseline="0"/>
            <a:t> RAUL RENTERIA VILLA</a:t>
          </a:r>
          <a:endParaRPr lang="es-MX" sz="1200"/>
        </a:p>
        <a:p>
          <a:pPr algn="ctr"/>
          <a:r>
            <a:rPr lang="es-MX" sz="1200"/>
            <a:t>DIRECTOR</a:t>
          </a:r>
          <a:r>
            <a:rPr lang="es-MX" sz="1200" baseline="0"/>
            <a:t> GENERAL</a:t>
          </a:r>
          <a:endParaRPr lang="es-MX" sz="1200"/>
        </a:p>
      </xdr:txBody>
    </xdr:sp>
    <xdr:clientData/>
  </xdr:oneCellAnchor>
  <xdr:oneCellAnchor>
    <xdr:from>
      <xdr:col>4</xdr:col>
      <xdr:colOff>123826</xdr:colOff>
      <xdr:row>134</xdr:row>
      <xdr:rowOff>200024</xdr:rowOff>
    </xdr:from>
    <xdr:ext cx="2933699" cy="676275"/>
    <xdr:sp macro="" textlink="">
      <xdr:nvSpPr>
        <xdr:cNvPr id="9" name="CuadroTexto 5">
          <a:extLst>
            <a:ext uri="{FF2B5EF4-FFF2-40B4-BE49-F238E27FC236}">
              <a16:creationId xmlns:a16="http://schemas.microsoft.com/office/drawing/2014/main" id="{00000000-0008-0000-1900-000009000000}"/>
            </a:ext>
          </a:extLst>
        </xdr:cNvPr>
        <xdr:cNvSpPr txBox="1"/>
      </xdr:nvSpPr>
      <xdr:spPr>
        <a:xfrm>
          <a:off x="5162551" y="27889199"/>
          <a:ext cx="2933699" cy="676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endParaRPr lang="es-MX" sz="1200"/>
        </a:p>
        <a:p>
          <a:pPr algn="ctr"/>
          <a:r>
            <a:rPr lang="es-MX" sz="1200"/>
            <a:t>GERENTE</a:t>
          </a:r>
          <a:r>
            <a:rPr lang="es-MX" sz="1200" baseline="0"/>
            <a:t> DE ADMINISTRACION Y FINANZAS</a:t>
          </a:r>
          <a:endParaRPr lang="es-MX" sz="1200"/>
        </a:p>
      </xdr:txBody>
    </xdr:sp>
    <xdr:clientData/>
  </xdr:oneCellAnchor>
  <xdr:oneCellAnchor>
    <xdr:from>
      <xdr:col>5</xdr:col>
      <xdr:colOff>238125</xdr:colOff>
      <xdr:row>3</xdr:row>
      <xdr:rowOff>123825</xdr:rowOff>
    </xdr:from>
    <xdr:ext cx="2790824" cy="254557"/>
    <xdr:sp macro="" textlink="">
      <xdr:nvSpPr>
        <xdr:cNvPr id="10" name="9 CuadroTexto">
          <a:extLst>
            <a:ext uri="{FF2B5EF4-FFF2-40B4-BE49-F238E27FC236}">
              <a16:creationId xmlns:a16="http://schemas.microsoft.com/office/drawing/2014/main" id="{00000000-0008-0000-1900-00000A000000}"/>
            </a:ext>
          </a:extLst>
        </xdr:cNvPr>
        <xdr:cNvSpPr txBox="1"/>
      </xdr:nvSpPr>
      <xdr:spPr>
        <a:xfrm>
          <a:off x="6124575" y="94297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CUARTO</a:t>
          </a:r>
          <a:endParaRPr lang="es-MX" sz="1100" b="1">
            <a:latin typeface="Arial" pitchFamily="34" charset="0"/>
            <a:cs typeface="Arial" pitchFamily="34" charset="0"/>
          </a:endParaRPr>
        </a:p>
      </xdr:txBody>
    </xdr:sp>
    <xdr:clientData/>
  </xdr:oneCellAnchor>
  <xdr:oneCellAnchor>
    <xdr:from>
      <xdr:col>2</xdr:col>
      <xdr:colOff>0</xdr:colOff>
      <xdr:row>3</xdr:row>
      <xdr:rowOff>142875</xdr:rowOff>
    </xdr:from>
    <xdr:ext cx="184731" cy="264560"/>
    <xdr:sp macro="" textlink="">
      <xdr:nvSpPr>
        <xdr:cNvPr id="11" name="1 CuadroTexto">
          <a:extLst>
            <a:ext uri="{FF2B5EF4-FFF2-40B4-BE49-F238E27FC236}">
              <a16:creationId xmlns:a16="http://schemas.microsoft.com/office/drawing/2014/main" id="{00000000-0008-0000-1900-00000B000000}"/>
            </a:ext>
          </a:extLst>
        </xdr:cNvPr>
        <xdr:cNvSpPr txBox="1"/>
      </xdr:nvSpPr>
      <xdr:spPr>
        <a:xfrm>
          <a:off x="3343275" y="75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7</xdr:col>
      <xdr:colOff>229621</xdr:colOff>
      <xdr:row>0</xdr:row>
      <xdr:rowOff>42522</xdr:rowOff>
    </xdr:from>
    <xdr:ext cx="1226791" cy="255134"/>
    <xdr:sp macro="" textlink="">
      <xdr:nvSpPr>
        <xdr:cNvPr id="12" name="2 CuadroTexto">
          <a:extLst>
            <a:ext uri="{FF2B5EF4-FFF2-40B4-BE49-F238E27FC236}">
              <a16:creationId xmlns:a16="http://schemas.microsoft.com/office/drawing/2014/main" id="{00000000-0008-0000-1900-00000C000000}"/>
            </a:ext>
          </a:extLst>
        </xdr:cNvPr>
        <xdr:cNvSpPr txBox="1"/>
      </xdr:nvSpPr>
      <xdr:spPr>
        <a:xfrm>
          <a:off x="7811521" y="42522"/>
          <a:ext cx="1226791" cy="25513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ETCA-II-13</a:t>
          </a:r>
        </a:p>
      </xdr:txBody>
    </xdr:sp>
    <xdr:clientData/>
  </xdr:oneCellAnchor>
  <xdr:oneCellAnchor>
    <xdr:from>
      <xdr:col>2</xdr:col>
      <xdr:colOff>0</xdr:colOff>
      <xdr:row>3</xdr:row>
      <xdr:rowOff>142875</xdr:rowOff>
    </xdr:from>
    <xdr:ext cx="184731" cy="264560"/>
    <xdr:sp macro="" textlink="">
      <xdr:nvSpPr>
        <xdr:cNvPr id="13" name="1 CuadroTexto">
          <a:extLst>
            <a:ext uri="{FF2B5EF4-FFF2-40B4-BE49-F238E27FC236}">
              <a16:creationId xmlns:a16="http://schemas.microsoft.com/office/drawing/2014/main" id="{00000000-0008-0000-1900-00000D000000}"/>
            </a:ext>
          </a:extLst>
        </xdr:cNvPr>
        <xdr:cNvSpPr txBox="1"/>
      </xdr:nvSpPr>
      <xdr:spPr>
        <a:xfrm>
          <a:off x="3343275" y="75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3</xdr:row>
      <xdr:rowOff>142875</xdr:rowOff>
    </xdr:from>
    <xdr:ext cx="184731" cy="264560"/>
    <xdr:sp macro="" textlink="">
      <xdr:nvSpPr>
        <xdr:cNvPr id="14" name="4 CuadroTexto">
          <a:extLst>
            <a:ext uri="{FF2B5EF4-FFF2-40B4-BE49-F238E27FC236}">
              <a16:creationId xmlns:a16="http://schemas.microsoft.com/office/drawing/2014/main" id="{00000000-0008-0000-1900-00000E000000}"/>
            </a:ext>
          </a:extLst>
        </xdr:cNvPr>
        <xdr:cNvSpPr txBox="1"/>
      </xdr:nvSpPr>
      <xdr:spPr>
        <a:xfrm>
          <a:off x="6734175" y="75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135</xdr:row>
      <xdr:rowOff>0</xdr:rowOff>
    </xdr:from>
    <xdr:ext cx="3200400" cy="662517"/>
    <xdr:sp macro="" textlink="">
      <xdr:nvSpPr>
        <xdr:cNvPr id="15" name="CuadroTexto 14">
          <a:extLst>
            <a:ext uri="{FF2B5EF4-FFF2-40B4-BE49-F238E27FC236}">
              <a16:creationId xmlns:a16="http://schemas.microsoft.com/office/drawing/2014/main" id="{00000000-0008-0000-1900-00000F000000}"/>
            </a:ext>
          </a:extLst>
        </xdr:cNvPr>
        <xdr:cNvSpPr txBox="1"/>
      </xdr:nvSpPr>
      <xdr:spPr>
        <a:xfrm>
          <a:off x="695325" y="27898725"/>
          <a:ext cx="320040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LIC.</a:t>
          </a:r>
          <a:r>
            <a:rPr lang="es-MX" sz="1200" baseline="0"/>
            <a:t> RAUL RENTERIA VILLA</a:t>
          </a:r>
          <a:endParaRPr lang="es-MX" sz="1200"/>
        </a:p>
        <a:p>
          <a:pPr algn="ctr"/>
          <a:r>
            <a:rPr lang="es-MX" sz="1200"/>
            <a:t>DIRECTOR</a:t>
          </a:r>
          <a:r>
            <a:rPr lang="es-MX" sz="1200" baseline="0"/>
            <a:t> GENERAL</a:t>
          </a:r>
          <a:endParaRPr lang="es-MX" sz="1200"/>
        </a:p>
      </xdr:txBody>
    </xdr:sp>
    <xdr:clientData/>
  </xdr:oneCellAnchor>
  <xdr:oneCellAnchor>
    <xdr:from>
      <xdr:col>4</xdr:col>
      <xdr:colOff>123826</xdr:colOff>
      <xdr:row>134</xdr:row>
      <xdr:rowOff>200024</xdr:rowOff>
    </xdr:from>
    <xdr:ext cx="2933699" cy="676275"/>
    <xdr:sp macro="" textlink="">
      <xdr:nvSpPr>
        <xdr:cNvPr id="16" name="CuadroTexto 5">
          <a:extLst>
            <a:ext uri="{FF2B5EF4-FFF2-40B4-BE49-F238E27FC236}">
              <a16:creationId xmlns:a16="http://schemas.microsoft.com/office/drawing/2014/main" id="{00000000-0008-0000-1900-000010000000}"/>
            </a:ext>
          </a:extLst>
        </xdr:cNvPr>
        <xdr:cNvSpPr txBox="1"/>
      </xdr:nvSpPr>
      <xdr:spPr>
        <a:xfrm>
          <a:off x="5162551" y="27889199"/>
          <a:ext cx="2933699" cy="676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endParaRPr lang="es-MX" sz="1200"/>
        </a:p>
        <a:p>
          <a:pPr algn="ctr"/>
          <a:r>
            <a:rPr lang="es-MX" sz="1200"/>
            <a:t>LIC.</a:t>
          </a:r>
          <a:r>
            <a:rPr lang="es-MX" sz="1200" baseline="0"/>
            <a:t> SERGIO K TESHIBA SUTTO</a:t>
          </a:r>
          <a:endParaRPr lang="es-MX" sz="1200"/>
        </a:p>
      </xdr:txBody>
    </xdr:sp>
    <xdr:clientData/>
  </xdr:oneCellAnchor>
  <xdr:oneCellAnchor>
    <xdr:from>
      <xdr:col>2</xdr:col>
      <xdr:colOff>0</xdr:colOff>
      <xdr:row>3</xdr:row>
      <xdr:rowOff>142875</xdr:rowOff>
    </xdr:from>
    <xdr:ext cx="184731" cy="264560"/>
    <xdr:sp macro="" textlink="">
      <xdr:nvSpPr>
        <xdr:cNvPr id="18" name="1 CuadroTexto">
          <a:extLst>
            <a:ext uri="{FF2B5EF4-FFF2-40B4-BE49-F238E27FC236}">
              <a16:creationId xmlns:a16="http://schemas.microsoft.com/office/drawing/2014/main" id="{00000000-0008-0000-1900-000012000000}"/>
            </a:ext>
          </a:extLst>
        </xdr:cNvPr>
        <xdr:cNvSpPr txBox="1"/>
      </xdr:nvSpPr>
      <xdr:spPr>
        <a:xfrm>
          <a:off x="3343275" y="75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7</xdr:col>
      <xdr:colOff>229621</xdr:colOff>
      <xdr:row>0</xdr:row>
      <xdr:rowOff>42522</xdr:rowOff>
    </xdr:from>
    <xdr:ext cx="1226791" cy="255134"/>
    <xdr:sp macro="" textlink="">
      <xdr:nvSpPr>
        <xdr:cNvPr id="19" name="2 CuadroTexto">
          <a:extLst>
            <a:ext uri="{FF2B5EF4-FFF2-40B4-BE49-F238E27FC236}">
              <a16:creationId xmlns:a16="http://schemas.microsoft.com/office/drawing/2014/main" id="{00000000-0008-0000-1900-000013000000}"/>
            </a:ext>
          </a:extLst>
        </xdr:cNvPr>
        <xdr:cNvSpPr txBox="1"/>
      </xdr:nvSpPr>
      <xdr:spPr>
        <a:xfrm>
          <a:off x="7811521" y="42522"/>
          <a:ext cx="1226791" cy="25513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ETCA-II-13</a:t>
          </a:r>
        </a:p>
      </xdr:txBody>
    </xdr:sp>
    <xdr:clientData/>
  </xdr:oneCellAnchor>
  <xdr:oneCellAnchor>
    <xdr:from>
      <xdr:col>2</xdr:col>
      <xdr:colOff>0</xdr:colOff>
      <xdr:row>3</xdr:row>
      <xdr:rowOff>142875</xdr:rowOff>
    </xdr:from>
    <xdr:ext cx="184731" cy="264560"/>
    <xdr:sp macro="" textlink="">
      <xdr:nvSpPr>
        <xdr:cNvPr id="20" name="1 CuadroTexto">
          <a:extLst>
            <a:ext uri="{FF2B5EF4-FFF2-40B4-BE49-F238E27FC236}">
              <a16:creationId xmlns:a16="http://schemas.microsoft.com/office/drawing/2014/main" id="{00000000-0008-0000-1900-000014000000}"/>
            </a:ext>
          </a:extLst>
        </xdr:cNvPr>
        <xdr:cNvSpPr txBox="1"/>
      </xdr:nvSpPr>
      <xdr:spPr>
        <a:xfrm>
          <a:off x="3343275" y="75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3</xdr:row>
      <xdr:rowOff>142875</xdr:rowOff>
    </xdr:from>
    <xdr:ext cx="184731" cy="264560"/>
    <xdr:sp macro="" textlink="">
      <xdr:nvSpPr>
        <xdr:cNvPr id="21" name="4 CuadroTexto">
          <a:extLst>
            <a:ext uri="{FF2B5EF4-FFF2-40B4-BE49-F238E27FC236}">
              <a16:creationId xmlns:a16="http://schemas.microsoft.com/office/drawing/2014/main" id="{00000000-0008-0000-1900-000015000000}"/>
            </a:ext>
          </a:extLst>
        </xdr:cNvPr>
        <xdr:cNvSpPr txBox="1"/>
      </xdr:nvSpPr>
      <xdr:spPr>
        <a:xfrm>
          <a:off x="6734175" y="75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135</xdr:row>
      <xdr:rowOff>0</xdr:rowOff>
    </xdr:from>
    <xdr:ext cx="3200400" cy="662517"/>
    <xdr:sp macro="" textlink="">
      <xdr:nvSpPr>
        <xdr:cNvPr id="22" name="CuadroTexto 21">
          <a:extLst>
            <a:ext uri="{FF2B5EF4-FFF2-40B4-BE49-F238E27FC236}">
              <a16:creationId xmlns:a16="http://schemas.microsoft.com/office/drawing/2014/main" id="{00000000-0008-0000-1900-000016000000}"/>
            </a:ext>
          </a:extLst>
        </xdr:cNvPr>
        <xdr:cNvSpPr txBox="1"/>
      </xdr:nvSpPr>
      <xdr:spPr>
        <a:xfrm>
          <a:off x="695325" y="27898725"/>
          <a:ext cx="320040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LIC.</a:t>
          </a:r>
          <a:r>
            <a:rPr lang="es-MX" sz="1200" baseline="0"/>
            <a:t> RAUL RENTERIA VILLA</a:t>
          </a:r>
          <a:endParaRPr lang="es-MX" sz="1200"/>
        </a:p>
        <a:p>
          <a:pPr algn="ctr"/>
          <a:r>
            <a:rPr lang="es-MX" sz="1200"/>
            <a:t>DIRECTOR</a:t>
          </a:r>
          <a:r>
            <a:rPr lang="es-MX" sz="1200" baseline="0"/>
            <a:t> GENERAL</a:t>
          </a:r>
          <a:endParaRPr lang="es-MX" sz="1200"/>
        </a:p>
      </xdr:txBody>
    </xdr:sp>
    <xdr:clientData/>
  </xdr:oneCellAnchor>
  <xdr:oneCellAnchor>
    <xdr:from>
      <xdr:col>4</xdr:col>
      <xdr:colOff>123826</xdr:colOff>
      <xdr:row>134</xdr:row>
      <xdr:rowOff>200024</xdr:rowOff>
    </xdr:from>
    <xdr:ext cx="2933699" cy="676275"/>
    <xdr:sp macro="" textlink="">
      <xdr:nvSpPr>
        <xdr:cNvPr id="23" name="CuadroTexto 5">
          <a:extLst>
            <a:ext uri="{FF2B5EF4-FFF2-40B4-BE49-F238E27FC236}">
              <a16:creationId xmlns:a16="http://schemas.microsoft.com/office/drawing/2014/main" id="{00000000-0008-0000-1900-000017000000}"/>
            </a:ext>
          </a:extLst>
        </xdr:cNvPr>
        <xdr:cNvSpPr txBox="1"/>
      </xdr:nvSpPr>
      <xdr:spPr>
        <a:xfrm>
          <a:off x="5162551" y="27889199"/>
          <a:ext cx="2933699" cy="676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endParaRPr lang="es-MX" sz="1200"/>
        </a:p>
      </xdr:txBody>
    </xdr:sp>
    <xdr:clientData/>
  </xdr:oneCellAnchor>
  <xdr:oneCellAnchor>
    <xdr:from>
      <xdr:col>1</xdr:col>
      <xdr:colOff>0</xdr:colOff>
      <xdr:row>135</xdr:row>
      <xdr:rowOff>0</xdr:rowOff>
    </xdr:from>
    <xdr:ext cx="3200400" cy="662517"/>
    <xdr:sp macro="" textlink="">
      <xdr:nvSpPr>
        <xdr:cNvPr id="24" name="CuadroTexto 23">
          <a:extLst>
            <a:ext uri="{FF2B5EF4-FFF2-40B4-BE49-F238E27FC236}">
              <a16:creationId xmlns:a16="http://schemas.microsoft.com/office/drawing/2014/main" id="{00000000-0008-0000-1900-000018000000}"/>
            </a:ext>
          </a:extLst>
        </xdr:cNvPr>
        <xdr:cNvSpPr txBox="1"/>
      </xdr:nvSpPr>
      <xdr:spPr>
        <a:xfrm>
          <a:off x="695325" y="27898725"/>
          <a:ext cx="320040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LIC.</a:t>
          </a:r>
          <a:r>
            <a:rPr lang="es-MX" sz="1200" baseline="0"/>
            <a:t> RAUL RENTERIA VILLA</a:t>
          </a:r>
          <a:endParaRPr lang="es-MX" sz="1200"/>
        </a:p>
        <a:p>
          <a:pPr algn="ctr"/>
          <a:r>
            <a:rPr lang="es-MX" sz="1200"/>
            <a:t>DIRECTOR</a:t>
          </a:r>
          <a:r>
            <a:rPr lang="es-MX" sz="1200" baseline="0"/>
            <a:t> GENERAL</a:t>
          </a:r>
          <a:endParaRPr lang="es-MX" sz="1200"/>
        </a:p>
      </xdr:txBody>
    </xdr:sp>
    <xdr:clientData/>
  </xdr:oneCellAnchor>
</xdr:wsDr>
</file>

<file path=xl/drawings/drawing26.xml><?xml version="1.0" encoding="utf-8"?>
<xdr:wsDr xmlns:xdr="http://schemas.openxmlformats.org/drawingml/2006/spreadsheetDrawing" xmlns:a="http://schemas.openxmlformats.org/drawingml/2006/main">
  <xdr:oneCellAnchor>
    <xdr:from>
      <xdr:col>5</xdr:col>
      <xdr:colOff>457201</xdr:colOff>
      <xdr:row>0</xdr:row>
      <xdr:rowOff>21668</xdr:rowOff>
    </xdr:from>
    <xdr:ext cx="1087426" cy="254557"/>
    <xdr:sp macro="" textlink="">
      <xdr:nvSpPr>
        <xdr:cNvPr id="2" name="3 CuadroTexto">
          <a:extLst>
            <a:ext uri="{FF2B5EF4-FFF2-40B4-BE49-F238E27FC236}">
              <a16:creationId xmlns:a16="http://schemas.microsoft.com/office/drawing/2014/main" id="{00000000-0008-0000-1A00-000002000000}"/>
            </a:ext>
          </a:extLst>
        </xdr:cNvPr>
        <xdr:cNvSpPr txBox="1"/>
      </xdr:nvSpPr>
      <xdr:spPr>
        <a:xfrm>
          <a:off x="5753101" y="21668"/>
          <a:ext cx="1087426"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ETCA-II-14</a:t>
          </a:r>
        </a:p>
      </xdr:txBody>
    </xdr:sp>
    <xdr:clientData/>
  </xdr:oneCellAnchor>
  <xdr:oneCellAnchor>
    <xdr:from>
      <xdr:col>0</xdr:col>
      <xdr:colOff>0</xdr:colOff>
      <xdr:row>34</xdr:row>
      <xdr:rowOff>0</xdr:rowOff>
    </xdr:from>
    <xdr:ext cx="3200400" cy="662517"/>
    <xdr:sp macro="" textlink="">
      <xdr:nvSpPr>
        <xdr:cNvPr id="4" name="CuadroTexto 5">
          <a:extLst>
            <a:ext uri="{FF2B5EF4-FFF2-40B4-BE49-F238E27FC236}">
              <a16:creationId xmlns:a16="http://schemas.microsoft.com/office/drawing/2014/main" id="{00000000-0008-0000-1A00-000004000000}"/>
            </a:ext>
          </a:extLst>
        </xdr:cNvPr>
        <xdr:cNvSpPr txBox="1"/>
      </xdr:nvSpPr>
      <xdr:spPr>
        <a:xfrm>
          <a:off x="0" y="7467600"/>
          <a:ext cx="320040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LIC</a:t>
          </a:r>
          <a:r>
            <a:rPr lang="es-MX" sz="1200" baseline="0"/>
            <a:t>. RAUL RENTERIA VILLA</a:t>
          </a:r>
          <a:endParaRPr lang="es-MX" sz="1200"/>
        </a:p>
        <a:p>
          <a:pPr algn="ctr"/>
          <a:r>
            <a:rPr lang="es-MX" sz="1200"/>
            <a:t>DIRECTOR</a:t>
          </a:r>
          <a:r>
            <a:rPr lang="es-MX" sz="1200" baseline="0"/>
            <a:t> GENERAL</a:t>
          </a:r>
          <a:endParaRPr lang="es-MX" sz="1200"/>
        </a:p>
      </xdr:txBody>
    </xdr:sp>
    <xdr:clientData/>
  </xdr:oneCellAnchor>
  <xdr:oneCellAnchor>
    <xdr:from>
      <xdr:col>3</xdr:col>
      <xdr:colOff>0</xdr:colOff>
      <xdr:row>34</xdr:row>
      <xdr:rowOff>0</xdr:rowOff>
    </xdr:from>
    <xdr:ext cx="3305175" cy="662517"/>
    <xdr:sp macro="" textlink="">
      <xdr:nvSpPr>
        <xdr:cNvPr id="5" name="CuadroTexto 5">
          <a:extLst>
            <a:ext uri="{FF2B5EF4-FFF2-40B4-BE49-F238E27FC236}">
              <a16:creationId xmlns:a16="http://schemas.microsoft.com/office/drawing/2014/main" id="{00000000-0008-0000-1A00-000005000000}"/>
            </a:ext>
          </a:extLst>
        </xdr:cNvPr>
        <xdr:cNvSpPr txBox="1"/>
      </xdr:nvSpPr>
      <xdr:spPr>
        <a:xfrm>
          <a:off x="3771900" y="7467600"/>
          <a:ext cx="330517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LIC.</a:t>
          </a:r>
          <a:r>
            <a:rPr lang="es-MX" sz="1200" baseline="0"/>
            <a:t> SERGIO K TESHIBA SUTTO</a:t>
          </a:r>
        </a:p>
        <a:p>
          <a:pPr algn="ctr"/>
          <a:r>
            <a:rPr lang="es-MX" sz="1200"/>
            <a:t>GERENTE</a:t>
          </a:r>
          <a:r>
            <a:rPr lang="es-MX" sz="1200" baseline="0"/>
            <a:t> DE ADMINISTRACION Y FINANZAS</a:t>
          </a:r>
          <a:endParaRPr lang="es-MX" sz="1200"/>
        </a:p>
      </xdr:txBody>
    </xdr:sp>
    <xdr:clientData/>
  </xdr:oneCellAnchor>
  <xdr:oneCellAnchor>
    <xdr:from>
      <xdr:col>3</xdr:col>
      <xdr:colOff>247650</xdr:colOff>
      <xdr:row>3</xdr:row>
      <xdr:rowOff>133350</xdr:rowOff>
    </xdr:from>
    <xdr:ext cx="2790824" cy="254557"/>
    <xdr:sp macro="" textlink="">
      <xdr:nvSpPr>
        <xdr:cNvPr id="7" name="6 CuadroTexto">
          <a:extLst>
            <a:ext uri="{FF2B5EF4-FFF2-40B4-BE49-F238E27FC236}">
              <a16:creationId xmlns:a16="http://schemas.microsoft.com/office/drawing/2014/main" id="{00000000-0008-0000-1A00-000007000000}"/>
            </a:ext>
          </a:extLst>
        </xdr:cNvPr>
        <xdr:cNvSpPr txBox="1"/>
      </xdr:nvSpPr>
      <xdr:spPr>
        <a:xfrm>
          <a:off x="4019550" y="94297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CUARTO</a:t>
          </a:r>
          <a:endParaRPr lang="es-MX" sz="1100" b="1">
            <a:latin typeface="Arial" pitchFamily="34" charset="0"/>
            <a:cs typeface="Arial" pitchFamily="34" charset="0"/>
          </a:endParaRPr>
        </a:p>
      </xdr:txBody>
    </xdr:sp>
    <xdr:clientData/>
  </xdr:oneCellAnchor>
</xdr:wsDr>
</file>

<file path=xl/drawings/drawing27.xml><?xml version="1.0" encoding="utf-8"?>
<xdr:wsDr xmlns:xdr="http://schemas.openxmlformats.org/drawingml/2006/spreadsheetDrawing" xmlns:a="http://schemas.openxmlformats.org/drawingml/2006/main">
  <xdr:oneCellAnchor>
    <xdr:from>
      <xdr:col>0</xdr:col>
      <xdr:colOff>0</xdr:colOff>
      <xdr:row>2</xdr:row>
      <xdr:rowOff>142875</xdr:rowOff>
    </xdr:from>
    <xdr:ext cx="184731" cy="264560"/>
    <xdr:sp macro="" textlink="">
      <xdr:nvSpPr>
        <xdr:cNvPr id="2" name="1 CuadroTexto">
          <a:extLst>
            <a:ext uri="{FF2B5EF4-FFF2-40B4-BE49-F238E27FC236}">
              <a16:creationId xmlns:a16="http://schemas.microsoft.com/office/drawing/2014/main" id="{00000000-0008-0000-1B00-000002000000}"/>
            </a:ext>
          </a:extLst>
        </xdr:cNvPr>
        <xdr:cNvSpPr txBox="1"/>
      </xdr:nvSpPr>
      <xdr:spPr>
        <a:xfrm>
          <a:off x="95250" y="7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776459</xdr:colOff>
      <xdr:row>0</xdr:row>
      <xdr:rowOff>0</xdr:rowOff>
    </xdr:from>
    <xdr:ext cx="898003" cy="254557"/>
    <xdr:sp macro="" textlink="">
      <xdr:nvSpPr>
        <xdr:cNvPr id="4" name="3 CuadroTexto">
          <a:extLst>
            <a:ext uri="{FF2B5EF4-FFF2-40B4-BE49-F238E27FC236}">
              <a16:creationId xmlns:a16="http://schemas.microsoft.com/office/drawing/2014/main" id="{00000000-0008-0000-1B00-000004000000}"/>
            </a:ext>
          </a:extLst>
        </xdr:cNvPr>
        <xdr:cNvSpPr txBox="1"/>
      </xdr:nvSpPr>
      <xdr:spPr>
        <a:xfrm>
          <a:off x="6794527" y="0"/>
          <a:ext cx="898003"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ETCA-II-15</a:t>
          </a:r>
        </a:p>
      </xdr:txBody>
    </xdr:sp>
    <xdr:clientData/>
  </xdr:oneCellAnchor>
  <xdr:oneCellAnchor>
    <xdr:from>
      <xdr:col>1</xdr:col>
      <xdr:colOff>0</xdr:colOff>
      <xdr:row>3</xdr:row>
      <xdr:rowOff>142875</xdr:rowOff>
    </xdr:from>
    <xdr:ext cx="184731" cy="264560"/>
    <xdr:sp macro="" textlink="">
      <xdr:nvSpPr>
        <xdr:cNvPr id="6" name="4 CuadroTexto">
          <a:extLst>
            <a:ext uri="{FF2B5EF4-FFF2-40B4-BE49-F238E27FC236}">
              <a16:creationId xmlns:a16="http://schemas.microsoft.com/office/drawing/2014/main" id="{00000000-0008-0000-1B00-000006000000}"/>
            </a:ext>
          </a:extLst>
        </xdr:cNvPr>
        <xdr:cNvSpPr txBox="1"/>
      </xdr:nvSpPr>
      <xdr:spPr>
        <a:xfrm>
          <a:off x="47339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3426892</xdr:colOff>
      <xdr:row>2</xdr:row>
      <xdr:rowOff>195723</xdr:rowOff>
    </xdr:from>
    <xdr:ext cx="647870" cy="239809"/>
    <xdr:sp macro="" textlink="">
      <xdr:nvSpPr>
        <xdr:cNvPr id="5" name="4 CuadroTexto">
          <a:extLst>
            <a:ext uri="{FF2B5EF4-FFF2-40B4-BE49-F238E27FC236}">
              <a16:creationId xmlns:a16="http://schemas.microsoft.com/office/drawing/2014/main" id="{00000000-0008-0000-1B00-000005000000}"/>
            </a:ext>
          </a:extLst>
        </xdr:cNvPr>
        <xdr:cNvSpPr txBox="1"/>
      </xdr:nvSpPr>
      <xdr:spPr>
        <a:xfrm>
          <a:off x="3426892" y="809556"/>
          <a:ext cx="647870" cy="23980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000" b="1">
              <a:latin typeface="Arial" pitchFamily="34" charset="0"/>
              <a:cs typeface="Arial" pitchFamily="34" charset="0"/>
            </a:rPr>
            <a:t>(Pesos)</a:t>
          </a:r>
        </a:p>
      </xdr:txBody>
    </xdr:sp>
    <xdr:clientData/>
  </xdr:oneCellAnchor>
  <xdr:oneCellAnchor>
    <xdr:from>
      <xdr:col>1</xdr:col>
      <xdr:colOff>0</xdr:colOff>
      <xdr:row>2</xdr:row>
      <xdr:rowOff>142875</xdr:rowOff>
    </xdr:from>
    <xdr:ext cx="184731" cy="264560"/>
    <xdr:sp macro="" textlink="">
      <xdr:nvSpPr>
        <xdr:cNvPr id="7" name="4 CuadroTexto">
          <a:extLst>
            <a:ext uri="{FF2B5EF4-FFF2-40B4-BE49-F238E27FC236}">
              <a16:creationId xmlns:a16="http://schemas.microsoft.com/office/drawing/2014/main" id="{00000000-0008-0000-1B00-000007000000}"/>
            </a:ext>
          </a:extLst>
        </xdr:cNvPr>
        <xdr:cNvSpPr txBox="1"/>
      </xdr:nvSpPr>
      <xdr:spPr>
        <a:xfrm>
          <a:off x="4222750" y="97895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709083</xdr:colOff>
      <xdr:row>43</xdr:row>
      <xdr:rowOff>0</xdr:rowOff>
    </xdr:from>
    <xdr:ext cx="3143250" cy="662517"/>
    <xdr:sp macro="" textlink="">
      <xdr:nvSpPr>
        <xdr:cNvPr id="8" name="CuadroTexto 5">
          <a:extLst>
            <a:ext uri="{FF2B5EF4-FFF2-40B4-BE49-F238E27FC236}">
              <a16:creationId xmlns:a16="http://schemas.microsoft.com/office/drawing/2014/main" id="{00000000-0008-0000-1B00-000008000000}"/>
            </a:ext>
          </a:extLst>
        </xdr:cNvPr>
        <xdr:cNvSpPr txBox="1"/>
      </xdr:nvSpPr>
      <xdr:spPr>
        <a:xfrm>
          <a:off x="709083" y="9398000"/>
          <a:ext cx="314325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RAUL RENTERIA VILLA</a:t>
          </a:r>
          <a:endParaRPr lang="es-MX" sz="1100"/>
        </a:p>
        <a:p>
          <a:pPr algn="ctr"/>
          <a:r>
            <a:rPr lang="es-MX" sz="1100"/>
            <a:t>DIRECTOR</a:t>
          </a:r>
          <a:r>
            <a:rPr lang="es-MX" sz="1100" baseline="0"/>
            <a:t> GENERAL</a:t>
          </a:r>
          <a:endParaRPr lang="es-MX" sz="1100"/>
        </a:p>
      </xdr:txBody>
    </xdr:sp>
    <xdr:clientData/>
  </xdr:oneCellAnchor>
  <xdr:oneCellAnchor>
    <xdr:from>
      <xdr:col>1</xdr:col>
      <xdr:colOff>0</xdr:colOff>
      <xdr:row>43</xdr:row>
      <xdr:rowOff>0</xdr:rowOff>
    </xdr:from>
    <xdr:ext cx="3019425" cy="662517"/>
    <xdr:sp macro="" textlink="">
      <xdr:nvSpPr>
        <xdr:cNvPr id="9" name="CuadroTexto 5">
          <a:extLst>
            <a:ext uri="{FF2B5EF4-FFF2-40B4-BE49-F238E27FC236}">
              <a16:creationId xmlns:a16="http://schemas.microsoft.com/office/drawing/2014/main" id="{00000000-0008-0000-1B00-000009000000}"/>
            </a:ext>
          </a:extLst>
        </xdr:cNvPr>
        <xdr:cNvSpPr txBox="1"/>
      </xdr:nvSpPr>
      <xdr:spPr>
        <a:xfrm>
          <a:off x="4222750" y="9154583"/>
          <a:ext cx="301942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SERGIO K TESHIBA SUTTO</a:t>
          </a:r>
          <a:endParaRPr lang="es-MX" sz="1100"/>
        </a:p>
        <a:p>
          <a:pPr algn="ctr"/>
          <a:r>
            <a:rPr lang="es-MX" sz="1100"/>
            <a:t>GERENTE</a:t>
          </a:r>
          <a:r>
            <a:rPr lang="es-MX" sz="1100" baseline="0"/>
            <a:t> DE ADMINISTRACION Y FINANZAS</a:t>
          </a:r>
          <a:endParaRPr lang="es-MX" sz="1100"/>
        </a:p>
      </xdr:txBody>
    </xdr:sp>
    <xdr:clientData/>
  </xdr:oneCellAnchor>
  <xdr:oneCellAnchor>
    <xdr:from>
      <xdr:col>1</xdr:col>
      <xdr:colOff>560917</xdr:colOff>
      <xdr:row>2</xdr:row>
      <xdr:rowOff>105834</xdr:rowOff>
    </xdr:from>
    <xdr:ext cx="2790824" cy="254557"/>
    <xdr:sp macro="" textlink="">
      <xdr:nvSpPr>
        <xdr:cNvPr id="10" name="9 CuadroTexto">
          <a:extLst>
            <a:ext uri="{FF2B5EF4-FFF2-40B4-BE49-F238E27FC236}">
              <a16:creationId xmlns:a16="http://schemas.microsoft.com/office/drawing/2014/main" id="{00000000-0008-0000-1B00-00000A000000}"/>
            </a:ext>
          </a:extLst>
        </xdr:cNvPr>
        <xdr:cNvSpPr txBox="1"/>
      </xdr:nvSpPr>
      <xdr:spPr>
        <a:xfrm>
          <a:off x="4783667" y="719667"/>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CUARTO</a:t>
          </a:r>
          <a:endParaRPr lang="es-MX" sz="1100" b="1">
            <a:latin typeface="Arial" pitchFamily="34" charset="0"/>
            <a:cs typeface="Arial" pitchFamily="34" charset="0"/>
          </a:endParaRPr>
        </a:p>
      </xdr:txBody>
    </xdr:sp>
    <xdr:clientData/>
  </xdr:oneCellAnchor>
</xdr:wsDr>
</file>

<file path=xl/drawings/drawing28.xml><?xml version="1.0" encoding="utf-8"?>
<xdr:wsDr xmlns:xdr="http://schemas.openxmlformats.org/drawingml/2006/spreadsheetDrawing" xmlns:a="http://schemas.openxmlformats.org/drawingml/2006/main">
  <xdr:oneCellAnchor>
    <xdr:from>
      <xdr:col>4</xdr:col>
      <xdr:colOff>131706</xdr:colOff>
      <xdr:row>0</xdr:row>
      <xdr:rowOff>0</xdr:rowOff>
    </xdr:from>
    <xdr:ext cx="898003" cy="254557"/>
    <xdr:sp macro="" textlink="">
      <xdr:nvSpPr>
        <xdr:cNvPr id="4" name="2 CuadroTexto">
          <a:extLst>
            <a:ext uri="{FF2B5EF4-FFF2-40B4-BE49-F238E27FC236}">
              <a16:creationId xmlns:a16="http://schemas.microsoft.com/office/drawing/2014/main" id="{00000000-0008-0000-1C00-000004000000}"/>
            </a:ext>
          </a:extLst>
        </xdr:cNvPr>
        <xdr:cNvSpPr txBox="1"/>
      </xdr:nvSpPr>
      <xdr:spPr>
        <a:xfrm>
          <a:off x="5427606" y="0"/>
          <a:ext cx="898003"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ETCA-II-16</a:t>
          </a:r>
        </a:p>
      </xdr:txBody>
    </xdr:sp>
    <xdr:clientData/>
  </xdr:oneCellAnchor>
  <xdr:oneCellAnchor>
    <xdr:from>
      <xdr:col>3</xdr:col>
      <xdr:colOff>0</xdr:colOff>
      <xdr:row>2</xdr:row>
      <xdr:rowOff>142875</xdr:rowOff>
    </xdr:from>
    <xdr:ext cx="184731" cy="264560"/>
    <xdr:sp macro="" textlink="">
      <xdr:nvSpPr>
        <xdr:cNvPr id="5" name="4 CuadroTexto">
          <a:extLst>
            <a:ext uri="{FF2B5EF4-FFF2-40B4-BE49-F238E27FC236}">
              <a16:creationId xmlns:a16="http://schemas.microsoft.com/office/drawing/2014/main" id="{00000000-0008-0000-1C00-000005000000}"/>
            </a:ext>
          </a:extLst>
        </xdr:cNvPr>
        <xdr:cNvSpPr txBox="1"/>
      </xdr:nvSpPr>
      <xdr:spPr>
        <a:xfrm>
          <a:off x="7743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33</xdr:row>
      <xdr:rowOff>0</xdr:rowOff>
    </xdr:from>
    <xdr:ext cx="3019425" cy="662517"/>
    <xdr:sp macro="" textlink="">
      <xdr:nvSpPr>
        <xdr:cNvPr id="7" name="CuadroTexto 5">
          <a:extLst>
            <a:ext uri="{FF2B5EF4-FFF2-40B4-BE49-F238E27FC236}">
              <a16:creationId xmlns:a16="http://schemas.microsoft.com/office/drawing/2014/main" id="{00000000-0008-0000-1C00-000007000000}"/>
            </a:ext>
          </a:extLst>
        </xdr:cNvPr>
        <xdr:cNvSpPr txBox="1"/>
      </xdr:nvSpPr>
      <xdr:spPr>
        <a:xfrm>
          <a:off x="285750" y="9058275"/>
          <a:ext cx="301942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RAUL RENTERIA VILLA</a:t>
          </a:r>
          <a:endParaRPr lang="es-MX" sz="1100"/>
        </a:p>
        <a:p>
          <a:pPr algn="ctr"/>
          <a:r>
            <a:rPr lang="es-MX" sz="1100"/>
            <a:t>DIRECTOR</a:t>
          </a:r>
          <a:r>
            <a:rPr lang="es-MX" sz="1100" baseline="0"/>
            <a:t> GENERAL</a:t>
          </a:r>
          <a:endParaRPr lang="es-MX" sz="1100"/>
        </a:p>
      </xdr:txBody>
    </xdr:sp>
    <xdr:clientData/>
  </xdr:oneCellAnchor>
  <xdr:oneCellAnchor>
    <xdr:from>
      <xdr:col>2</xdr:col>
      <xdr:colOff>400051</xdr:colOff>
      <xdr:row>33</xdr:row>
      <xdr:rowOff>0</xdr:rowOff>
    </xdr:from>
    <xdr:ext cx="2895599" cy="662517"/>
    <xdr:sp macro="" textlink="">
      <xdr:nvSpPr>
        <xdr:cNvPr id="9" name="CuadroTexto 5">
          <a:extLst>
            <a:ext uri="{FF2B5EF4-FFF2-40B4-BE49-F238E27FC236}">
              <a16:creationId xmlns:a16="http://schemas.microsoft.com/office/drawing/2014/main" id="{00000000-0008-0000-1C00-000009000000}"/>
            </a:ext>
          </a:extLst>
        </xdr:cNvPr>
        <xdr:cNvSpPr txBox="1"/>
      </xdr:nvSpPr>
      <xdr:spPr>
        <a:xfrm>
          <a:off x="3457576" y="9058275"/>
          <a:ext cx="2895599"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SERGIO K TESHIBA SUTTO</a:t>
          </a:r>
          <a:endParaRPr lang="es-MX" sz="1100"/>
        </a:p>
        <a:p>
          <a:pPr algn="ctr"/>
          <a:r>
            <a:rPr lang="es-MX" sz="1100"/>
            <a:t>GERENTE</a:t>
          </a:r>
          <a:r>
            <a:rPr lang="es-MX" sz="1100" baseline="0"/>
            <a:t> DE ADMINISTRACION Y FINANZAS</a:t>
          </a:r>
          <a:endParaRPr lang="es-MX" sz="1100"/>
        </a:p>
      </xdr:txBody>
    </xdr:sp>
    <xdr:clientData/>
  </xdr:oneCellAnchor>
  <xdr:oneCellAnchor>
    <xdr:from>
      <xdr:col>2</xdr:col>
      <xdr:colOff>514350</xdr:colOff>
      <xdr:row>2</xdr:row>
      <xdr:rowOff>152400</xdr:rowOff>
    </xdr:from>
    <xdr:ext cx="2790824" cy="254557"/>
    <xdr:sp macro="" textlink="">
      <xdr:nvSpPr>
        <xdr:cNvPr id="10" name="9 CuadroTexto">
          <a:extLst>
            <a:ext uri="{FF2B5EF4-FFF2-40B4-BE49-F238E27FC236}">
              <a16:creationId xmlns:a16="http://schemas.microsoft.com/office/drawing/2014/main" id="{00000000-0008-0000-1C00-00000A000000}"/>
            </a:ext>
          </a:extLst>
        </xdr:cNvPr>
        <xdr:cNvSpPr txBox="1"/>
      </xdr:nvSpPr>
      <xdr:spPr>
        <a:xfrm>
          <a:off x="3581400" y="78105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CUARTO</a:t>
          </a:r>
          <a:endParaRPr lang="es-MX" sz="1100" b="1">
            <a:latin typeface="Arial" pitchFamily="34" charset="0"/>
            <a:cs typeface="Arial" pitchFamily="34" charset="0"/>
          </a:endParaRPr>
        </a:p>
      </xdr:txBody>
    </xdr:sp>
    <xdr:clientData/>
  </xdr:oneCellAnchor>
</xdr:wsDr>
</file>

<file path=xl/drawings/drawing29.xml><?xml version="1.0" encoding="utf-8"?>
<xdr:wsDr xmlns:xdr="http://schemas.openxmlformats.org/drawingml/2006/spreadsheetDrawing" xmlns:a="http://schemas.openxmlformats.org/drawingml/2006/main">
  <xdr:oneCellAnchor>
    <xdr:from>
      <xdr:col>3</xdr:col>
      <xdr:colOff>767764</xdr:colOff>
      <xdr:row>0</xdr:row>
      <xdr:rowOff>0</xdr:rowOff>
    </xdr:from>
    <xdr:ext cx="898003" cy="254557"/>
    <xdr:sp macro="" textlink="">
      <xdr:nvSpPr>
        <xdr:cNvPr id="4" name="2 CuadroTexto">
          <a:extLst>
            <a:ext uri="{FF2B5EF4-FFF2-40B4-BE49-F238E27FC236}">
              <a16:creationId xmlns:a16="http://schemas.microsoft.com/office/drawing/2014/main" id="{00000000-0008-0000-1D00-000004000000}"/>
            </a:ext>
          </a:extLst>
        </xdr:cNvPr>
        <xdr:cNvSpPr txBox="1"/>
      </xdr:nvSpPr>
      <xdr:spPr>
        <a:xfrm>
          <a:off x="5540847" y="0"/>
          <a:ext cx="898003"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ETCA-II-17</a:t>
          </a:r>
        </a:p>
      </xdr:txBody>
    </xdr:sp>
    <xdr:clientData/>
  </xdr:oneCellAnchor>
  <xdr:oneCellAnchor>
    <xdr:from>
      <xdr:col>3</xdr:col>
      <xdr:colOff>0</xdr:colOff>
      <xdr:row>2</xdr:row>
      <xdr:rowOff>142875</xdr:rowOff>
    </xdr:from>
    <xdr:ext cx="184731" cy="264560"/>
    <xdr:sp macro="" textlink="">
      <xdr:nvSpPr>
        <xdr:cNvPr id="5" name="4 CuadroTexto">
          <a:extLst>
            <a:ext uri="{FF2B5EF4-FFF2-40B4-BE49-F238E27FC236}">
              <a16:creationId xmlns:a16="http://schemas.microsoft.com/office/drawing/2014/main" id="{00000000-0008-0000-1D00-000005000000}"/>
            </a:ext>
          </a:extLst>
        </xdr:cNvPr>
        <xdr:cNvSpPr txBox="1"/>
      </xdr:nvSpPr>
      <xdr:spPr>
        <a:xfrm>
          <a:off x="479107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322791</xdr:colOff>
      <xdr:row>34</xdr:row>
      <xdr:rowOff>42334</xdr:rowOff>
    </xdr:from>
    <xdr:ext cx="2925416" cy="781240"/>
    <xdr:sp macro="" textlink="">
      <xdr:nvSpPr>
        <xdr:cNvPr id="2" name="CuadroTexto 1">
          <a:extLst>
            <a:ext uri="{FF2B5EF4-FFF2-40B4-BE49-F238E27FC236}">
              <a16:creationId xmlns:a16="http://schemas.microsoft.com/office/drawing/2014/main" id="{00000000-0008-0000-1D00-000002000000}"/>
            </a:ext>
          </a:extLst>
        </xdr:cNvPr>
        <xdr:cNvSpPr txBox="1"/>
      </xdr:nvSpPr>
      <xdr:spPr>
        <a:xfrm>
          <a:off x="322791" y="7842251"/>
          <a:ext cx="2925416" cy="78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_______________________________________</a:t>
          </a:r>
        </a:p>
        <a:p>
          <a:pPr algn="ctr"/>
          <a:r>
            <a:rPr lang="es-MX" sz="1100"/>
            <a:t>LIC.</a:t>
          </a:r>
          <a:r>
            <a:rPr lang="es-MX" sz="1100" baseline="0"/>
            <a:t> RAUL RENTERIA VILLA</a:t>
          </a:r>
          <a:endParaRPr lang="es-MX" sz="1100"/>
        </a:p>
        <a:p>
          <a:pPr algn="ctr"/>
          <a:r>
            <a:rPr lang="es-MX" sz="1100"/>
            <a:t>DIRECTOR</a:t>
          </a:r>
          <a:r>
            <a:rPr lang="es-MX" sz="1100" baseline="0"/>
            <a:t> GENERAL</a:t>
          </a:r>
        </a:p>
        <a:p>
          <a:pPr algn="ctr"/>
          <a:endParaRPr lang="es-MX" sz="1100"/>
        </a:p>
      </xdr:txBody>
    </xdr:sp>
    <xdr:clientData/>
  </xdr:oneCellAnchor>
  <xdr:oneCellAnchor>
    <xdr:from>
      <xdr:col>2</xdr:col>
      <xdr:colOff>723900</xdr:colOff>
      <xdr:row>34</xdr:row>
      <xdr:rowOff>46565</xdr:rowOff>
    </xdr:from>
    <xdr:ext cx="2855141" cy="662517"/>
    <xdr:sp macro="" textlink="">
      <xdr:nvSpPr>
        <xdr:cNvPr id="6" name="CuadroTexto 5">
          <a:extLst>
            <a:ext uri="{FF2B5EF4-FFF2-40B4-BE49-F238E27FC236}">
              <a16:creationId xmlns:a16="http://schemas.microsoft.com/office/drawing/2014/main" id="{00000000-0008-0000-1D00-000006000000}"/>
            </a:ext>
          </a:extLst>
        </xdr:cNvPr>
        <xdr:cNvSpPr txBox="1"/>
      </xdr:nvSpPr>
      <xdr:spPr>
        <a:xfrm>
          <a:off x="4216400" y="8058148"/>
          <a:ext cx="2855141"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SERGIO K TESHIBA SUTTO</a:t>
          </a:r>
          <a:endParaRPr lang="es-MX" sz="1100"/>
        </a:p>
        <a:p>
          <a:pPr algn="ctr"/>
          <a:r>
            <a:rPr lang="es-MX" sz="1100"/>
            <a:t>GERENTE</a:t>
          </a:r>
          <a:r>
            <a:rPr lang="es-MX" sz="1100" baseline="0"/>
            <a:t> DE ADMINISTRACION Y FINANZAS</a:t>
          </a:r>
          <a:endParaRPr lang="es-MX" sz="1100"/>
        </a:p>
      </xdr:txBody>
    </xdr:sp>
    <xdr:clientData/>
  </xdr:oneCellAnchor>
  <xdr:oneCellAnchor>
    <xdr:from>
      <xdr:col>2</xdr:col>
      <xdr:colOff>582083</xdr:colOff>
      <xdr:row>2</xdr:row>
      <xdr:rowOff>201084</xdr:rowOff>
    </xdr:from>
    <xdr:ext cx="2790824" cy="254557"/>
    <xdr:sp macro="" textlink="">
      <xdr:nvSpPr>
        <xdr:cNvPr id="7" name="6 CuadroTexto">
          <a:extLst>
            <a:ext uri="{FF2B5EF4-FFF2-40B4-BE49-F238E27FC236}">
              <a16:creationId xmlns:a16="http://schemas.microsoft.com/office/drawing/2014/main" id="{00000000-0008-0000-1D00-000007000000}"/>
            </a:ext>
          </a:extLst>
        </xdr:cNvPr>
        <xdr:cNvSpPr txBox="1"/>
      </xdr:nvSpPr>
      <xdr:spPr>
        <a:xfrm>
          <a:off x="3640666" y="836084"/>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CUARTO</a:t>
          </a:r>
          <a:endParaRPr lang="es-MX" sz="1100" b="1">
            <a:latin typeface="Arial" pitchFamily="34" charset="0"/>
            <a:cs typeface="Arial" pitchFamily="34" charset="0"/>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xdr:col>
      <xdr:colOff>200025</xdr:colOff>
      <xdr:row>2</xdr:row>
      <xdr:rowOff>142875</xdr:rowOff>
    </xdr:from>
    <xdr:ext cx="184731" cy="264560"/>
    <xdr:sp macro="" textlink="">
      <xdr:nvSpPr>
        <xdr:cNvPr id="2" name="1 CuadroTexto">
          <a:extLst>
            <a:ext uri="{FF2B5EF4-FFF2-40B4-BE49-F238E27FC236}">
              <a16:creationId xmlns:a16="http://schemas.microsoft.com/office/drawing/2014/main" id="{00000000-0008-0000-0300-000002000000}"/>
            </a:ext>
          </a:extLst>
        </xdr:cNvPr>
        <xdr:cNvSpPr txBox="1"/>
      </xdr:nvSpPr>
      <xdr:spPr>
        <a:xfrm>
          <a:off x="7086600" y="7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200025</xdr:colOff>
      <xdr:row>2</xdr:row>
      <xdr:rowOff>142875</xdr:rowOff>
    </xdr:from>
    <xdr:ext cx="184731" cy="264560"/>
    <xdr:sp macro="" textlink="">
      <xdr:nvSpPr>
        <xdr:cNvPr id="5" name="1 CuadroTexto">
          <a:extLst>
            <a:ext uri="{FF2B5EF4-FFF2-40B4-BE49-F238E27FC236}">
              <a16:creationId xmlns:a16="http://schemas.microsoft.com/office/drawing/2014/main" id="{00000000-0008-0000-0300-000005000000}"/>
            </a:ext>
          </a:extLst>
        </xdr:cNvPr>
        <xdr:cNvSpPr txBox="1"/>
      </xdr:nvSpPr>
      <xdr:spPr>
        <a:xfrm>
          <a:off x="708660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200025</xdr:colOff>
      <xdr:row>2</xdr:row>
      <xdr:rowOff>142875</xdr:rowOff>
    </xdr:from>
    <xdr:ext cx="184731" cy="264560"/>
    <xdr:sp macro="" textlink="">
      <xdr:nvSpPr>
        <xdr:cNvPr id="7" name="1 CuadroTexto">
          <a:extLst>
            <a:ext uri="{FF2B5EF4-FFF2-40B4-BE49-F238E27FC236}">
              <a16:creationId xmlns:a16="http://schemas.microsoft.com/office/drawing/2014/main" id="{00000000-0008-0000-0300-000007000000}"/>
            </a:ext>
          </a:extLst>
        </xdr:cNvPr>
        <xdr:cNvSpPr txBox="1"/>
      </xdr:nvSpPr>
      <xdr:spPr>
        <a:xfrm>
          <a:off x="708660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3</xdr:col>
      <xdr:colOff>245349</xdr:colOff>
      <xdr:row>0</xdr:row>
      <xdr:rowOff>63500</xdr:rowOff>
    </xdr:from>
    <xdr:ext cx="858825" cy="254557"/>
    <xdr:sp macro="" textlink="">
      <xdr:nvSpPr>
        <xdr:cNvPr id="8" name="3 CuadroTexto">
          <a:extLst>
            <a:ext uri="{FF2B5EF4-FFF2-40B4-BE49-F238E27FC236}">
              <a16:creationId xmlns:a16="http://schemas.microsoft.com/office/drawing/2014/main" id="{00000000-0008-0000-0300-000008000000}"/>
            </a:ext>
          </a:extLst>
        </xdr:cNvPr>
        <xdr:cNvSpPr txBox="1"/>
      </xdr:nvSpPr>
      <xdr:spPr>
        <a:xfrm>
          <a:off x="8358917" y="63500"/>
          <a:ext cx="858825"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ETCA-I-03</a:t>
          </a:r>
        </a:p>
      </xdr:txBody>
    </xdr:sp>
    <xdr:clientData/>
  </xdr:oneCellAnchor>
  <xdr:oneCellAnchor>
    <xdr:from>
      <xdr:col>1</xdr:col>
      <xdr:colOff>0</xdr:colOff>
      <xdr:row>66</xdr:row>
      <xdr:rowOff>0</xdr:rowOff>
    </xdr:from>
    <xdr:ext cx="3019425" cy="662517"/>
    <xdr:sp macro="" textlink="">
      <xdr:nvSpPr>
        <xdr:cNvPr id="10" name="CuadroTexto 5">
          <a:extLst>
            <a:ext uri="{FF2B5EF4-FFF2-40B4-BE49-F238E27FC236}">
              <a16:creationId xmlns:a16="http://schemas.microsoft.com/office/drawing/2014/main" id="{00000000-0008-0000-0300-00000A000000}"/>
            </a:ext>
          </a:extLst>
        </xdr:cNvPr>
        <xdr:cNvSpPr txBox="1"/>
      </xdr:nvSpPr>
      <xdr:spPr>
        <a:xfrm>
          <a:off x="105833" y="14911917"/>
          <a:ext cx="301942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 RAUL RENTERIA VILLA</a:t>
          </a:r>
        </a:p>
        <a:p>
          <a:pPr algn="ctr"/>
          <a:r>
            <a:rPr lang="es-MX" sz="1100"/>
            <a:t>DIRECTOR</a:t>
          </a:r>
          <a:r>
            <a:rPr lang="es-MX" sz="1100" baseline="0"/>
            <a:t> GENERAL</a:t>
          </a:r>
          <a:endParaRPr lang="es-MX" sz="1100"/>
        </a:p>
      </xdr:txBody>
    </xdr:sp>
    <xdr:clientData/>
  </xdr:oneCellAnchor>
  <xdr:oneCellAnchor>
    <xdr:from>
      <xdr:col>1</xdr:col>
      <xdr:colOff>4404785</xdr:colOff>
      <xdr:row>66</xdr:row>
      <xdr:rowOff>12700</xdr:rowOff>
    </xdr:from>
    <xdr:ext cx="2942165" cy="662517"/>
    <xdr:sp macro="" textlink="">
      <xdr:nvSpPr>
        <xdr:cNvPr id="11" name="CuadroTexto 5">
          <a:extLst>
            <a:ext uri="{FF2B5EF4-FFF2-40B4-BE49-F238E27FC236}">
              <a16:creationId xmlns:a16="http://schemas.microsoft.com/office/drawing/2014/main" id="{00000000-0008-0000-0300-00000B000000}"/>
            </a:ext>
          </a:extLst>
        </xdr:cNvPr>
        <xdr:cNvSpPr txBox="1"/>
      </xdr:nvSpPr>
      <xdr:spPr>
        <a:xfrm>
          <a:off x="4519085" y="14719300"/>
          <a:ext cx="294216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a:t>
          </a:r>
          <a:r>
            <a:rPr lang="es-MX" sz="1100">
              <a:solidFill>
                <a:schemeClr val="tx1"/>
              </a:solidFill>
              <a:latin typeface="+mn-lt"/>
              <a:ea typeface="+mn-ea"/>
              <a:cs typeface="+mn-cs"/>
            </a:rPr>
            <a:t>______________________________________</a:t>
          </a:r>
          <a:endParaRPr lang="es-MX"/>
        </a:p>
        <a:p>
          <a:pPr algn="ctr"/>
          <a:r>
            <a:rPr lang="es-MX" sz="1100">
              <a:solidFill>
                <a:schemeClr val="tx1"/>
              </a:solidFill>
              <a:latin typeface="+mn-lt"/>
              <a:ea typeface="+mn-ea"/>
              <a:cs typeface="+mn-cs"/>
            </a:rPr>
            <a:t>LIC.</a:t>
          </a:r>
          <a:r>
            <a:rPr lang="es-MX" sz="1100" baseline="0">
              <a:solidFill>
                <a:schemeClr val="tx1"/>
              </a:solidFill>
              <a:latin typeface="+mn-lt"/>
              <a:ea typeface="+mn-ea"/>
              <a:cs typeface="+mn-cs"/>
            </a:rPr>
            <a:t> SERGIO K TESHIBA SUTTO</a:t>
          </a:r>
          <a:endParaRPr lang="es-MX" sz="1100">
            <a:solidFill>
              <a:schemeClr val="tx1"/>
            </a:solidFill>
            <a:latin typeface="+mn-lt"/>
            <a:ea typeface="+mn-ea"/>
            <a:cs typeface="+mn-cs"/>
          </a:endParaRPr>
        </a:p>
        <a:p>
          <a:r>
            <a:rPr lang="es-MX" sz="1100">
              <a:solidFill>
                <a:schemeClr val="tx1"/>
              </a:solidFill>
              <a:latin typeface="+mn-lt"/>
              <a:ea typeface="+mn-ea"/>
              <a:cs typeface="+mn-cs"/>
            </a:rPr>
            <a:t>GERENTE</a:t>
          </a:r>
          <a:r>
            <a:rPr lang="es-MX" sz="1100" baseline="0">
              <a:solidFill>
                <a:schemeClr val="tx1"/>
              </a:solidFill>
              <a:latin typeface="+mn-lt"/>
              <a:ea typeface="+mn-ea"/>
              <a:cs typeface="+mn-cs"/>
            </a:rPr>
            <a:t> DE ADMINISTRACION Y FINANZAS</a:t>
          </a:r>
          <a:endParaRPr lang="es-MX" sz="1100">
            <a:solidFill>
              <a:schemeClr val="tx1"/>
            </a:solidFill>
            <a:latin typeface="+mn-lt"/>
            <a:ea typeface="+mn-ea"/>
            <a:cs typeface="+mn-cs"/>
          </a:endParaRPr>
        </a:p>
        <a:p>
          <a:endParaRPr lang="es-MX" sz="1100"/>
        </a:p>
      </xdr:txBody>
    </xdr:sp>
    <xdr:clientData/>
  </xdr:oneCellAnchor>
  <xdr:oneCellAnchor>
    <xdr:from>
      <xdr:col>1</xdr:col>
      <xdr:colOff>4572000</xdr:colOff>
      <xdr:row>2</xdr:row>
      <xdr:rowOff>78316</xdr:rowOff>
    </xdr:from>
    <xdr:ext cx="2790824" cy="254557"/>
    <xdr:sp macro="" textlink="">
      <xdr:nvSpPr>
        <xdr:cNvPr id="9" name="8 CuadroTexto">
          <a:extLst>
            <a:ext uri="{FF2B5EF4-FFF2-40B4-BE49-F238E27FC236}">
              <a16:creationId xmlns:a16="http://schemas.microsoft.com/office/drawing/2014/main" id="{00000000-0008-0000-0300-000009000000}"/>
            </a:ext>
          </a:extLst>
        </xdr:cNvPr>
        <xdr:cNvSpPr txBox="1"/>
      </xdr:nvSpPr>
      <xdr:spPr>
        <a:xfrm>
          <a:off x="4686300" y="535516"/>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CUARTO</a:t>
          </a:r>
          <a:endParaRPr lang="es-MX" sz="1100" b="1">
            <a:latin typeface="Arial" pitchFamily="34" charset="0"/>
            <a:cs typeface="Arial" pitchFamily="34" charset="0"/>
          </a:endParaRPr>
        </a:p>
      </xdr:txBody>
    </xdr:sp>
    <xdr:clientData/>
  </xdr:oneCellAnchor>
</xdr:wsDr>
</file>

<file path=xl/drawings/drawing30.xml><?xml version="1.0" encoding="utf-8"?>
<xdr:wsDr xmlns:xdr="http://schemas.openxmlformats.org/drawingml/2006/spreadsheetDrawing" xmlns:a="http://schemas.openxmlformats.org/drawingml/2006/main">
  <xdr:oneCellAnchor>
    <xdr:from>
      <xdr:col>1</xdr:col>
      <xdr:colOff>0</xdr:colOff>
      <xdr:row>2</xdr:row>
      <xdr:rowOff>142875</xdr:rowOff>
    </xdr:from>
    <xdr:ext cx="184731" cy="264560"/>
    <xdr:sp macro="" textlink="">
      <xdr:nvSpPr>
        <xdr:cNvPr id="2" name="7 CuadroTexto">
          <a:extLst>
            <a:ext uri="{FF2B5EF4-FFF2-40B4-BE49-F238E27FC236}">
              <a16:creationId xmlns:a16="http://schemas.microsoft.com/office/drawing/2014/main" id="{00000000-0008-0000-1E00-000002000000}"/>
            </a:ext>
          </a:extLst>
        </xdr:cNvPr>
        <xdr:cNvSpPr txBox="1"/>
      </xdr:nvSpPr>
      <xdr:spPr>
        <a:xfrm>
          <a:off x="3171825" y="2523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4</xdr:col>
      <xdr:colOff>476250</xdr:colOff>
      <xdr:row>0</xdr:row>
      <xdr:rowOff>93593</xdr:rowOff>
    </xdr:from>
    <xdr:ext cx="1638301" cy="287408"/>
    <xdr:sp macro="" textlink="">
      <xdr:nvSpPr>
        <xdr:cNvPr id="3" name="11 CuadroTexto">
          <a:extLst>
            <a:ext uri="{FF2B5EF4-FFF2-40B4-BE49-F238E27FC236}">
              <a16:creationId xmlns:a16="http://schemas.microsoft.com/office/drawing/2014/main" id="{00000000-0008-0000-1E00-000003000000}"/>
            </a:ext>
          </a:extLst>
        </xdr:cNvPr>
        <xdr:cNvSpPr txBox="1"/>
      </xdr:nvSpPr>
      <xdr:spPr>
        <a:xfrm>
          <a:off x="5981700" y="93593"/>
          <a:ext cx="1638301" cy="28740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ETCA-III-01</a:t>
          </a:r>
        </a:p>
      </xdr:txBody>
    </xdr:sp>
    <xdr:clientData/>
  </xdr:oneCellAnchor>
  <xdr:oneCellAnchor>
    <xdr:from>
      <xdr:col>1</xdr:col>
      <xdr:colOff>0</xdr:colOff>
      <xdr:row>2</xdr:row>
      <xdr:rowOff>142875</xdr:rowOff>
    </xdr:from>
    <xdr:ext cx="184731" cy="264560"/>
    <xdr:sp macro="" textlink="">
      <xdr:nvSpPr>
        <xdr:cNvPr id="4" name="5 CuadroTexto">
          <a:extLst>
            <a:ext uri="{FF2B5EF4-FFF2-40B4-BE49-F238E27FC236}">
              <a16:creationId xmlns:a16="http://schemas.microsoft.com/office/drawing/2014/main" id="{00000000-0008-0000-1E00-000004000000}"/>
            </a:ext>
          </a:extLst>
        </xdr:cNvPr>
        <xdr:cNvSpPr txBox="1"/>
      </xdr:nvSpPr>
      <xdr:spPr>
        <a:xfrm>
          <a:off x="3171825" y="2523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2</xdr:row>
      <xdr:rowOff>142875</xdr:rowOff>
    </xdr:from>
    <xdr:ext cx="184731" cy="264560"/>
    <xdr:sp macro="" textlink="">
      <xdr:nvSpPr>
        <xdr:cNvPr id="5" name="1 CuadroTexto">
          <a:extLst>
            <a:ext uri="{FF2B5EF4-FFF2-40B4-BE49-F238E27FC236}">
              <a16:creationId xmlns:a16="http://schemas.microsoft.com/office/drawing/2014/main" id="{00000000-0008-0000-1E00-000005000000}"/>
            </a:ext>
          </a:extLst>
        </xdr:cNvPr>
        <xdr:cNvSpPr txBox="1"/>
      </xdr:nvSpPr>
      <xdr:spPr>
        <a:xfrm>
          <a:off x="3171825" y="2523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2</xdr:row>
      <xdr:rowOff>142875</xdr:rowOff>
    </xdr:from>
    <xdr:ext cx="184731" cy="264560"/>
    <xdr:sp macro="" textlink="">
      <xdr:nvSpPr>
        <xdr:cNvPr id="6" name="1 CuadroTexto">
          <a:extLst>
            <a:ext uri="{FF2B5EF4-FFF2-40B4-BE49-F238E27FC236}">
              <a16:creationId xmlns:a16="http://schemas.microsoft.com/office/drawing/2014/main" id="{00000000-0008-0000-1E00-000006000000}"/>
            </a:ext>
          </a:extLst>
        </xdr:cNvPr>
        <xdr:cNvSpPr txBox="1"/>
      </xdr:nvSpPr>
      <xdr:spPr>
        <a:xfrm>
          <a:off x="3171825" y="2523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2</xdr:row>
      <xdr:rowOff>142875</xdr:rowOff>
    </xdr:from>
    <xdr:ext cx="184731" cy="264560"/>
    <xdr:sp macro="" textlink="">
      <xdr:nvSpPr>
        <xdr:cNvPr id="7" name="1 CuadroTexto">
          <a:extLst>
            <a:ext uri="{FF2B5EF4-FFF2-40B4-BE49-F238E27FC236}">
              <a16:creationId xmlns:a16="http://schemas.microsoft.com/office/drawing/2014/main" id="{00000000-0008-0000-1E00-000007000000}"/>
            </a:ext>
          </a:extLst>
        </xdr:cNvPr>
        <xdr:cNvSpPr txBox="1"/>
      </xdr:nvSpPr>
      <xdr:spPr>
        <a:xfrm>
          <a:off x="3171825" y="2523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2</xdr:row>
      <xdr:rowOff>142875</xdr:rowOff>
    </xdr:from>
    <xdr:ext cx="184731" cy="264560"/>
    <xdr:sp macro="" textlink="">
      <xdr:nvSpPr>
        <xdr:cNvPr id="8" name="1 CuadroTexto">
          <a:extLst>
            <a:ext uri="{FF2B5EF4-FFF2-40B4-BE49-F238E27FC236}">
              <a16:creationId xmlns:a16="http://schemas.microsoft.com/office/drawing/2014/main" id="{00000000-0008-0000-1E00-000008000000}"/>
            </a:ext>
          </a:extLst>
        </xdr:cNvPr>
        <xdr:cNvSpPr txBox="1"/>
      </xdr:nvSpPr>
      <xdr:spPr>
        <a:xfrm>
          <a:off x="3171825" y="2523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40</xdr:row>
      <xdr:rowOff>0</xdr:rowOff>
    </xdr:from>
    <xdr:ext cx="2925416" cy="609013"/>
    <xdr:sp macro="" textlink="">
      <xdr:nvSpPr>
        <xdr:cNvPr id="10" name="CuadroTexto 1">
          <a:extLst>
            <a:ext uri="{FF2B5EF4-FFF2-40B4-BE49-F238E27FC236}">
              <a16:creationId xmlns:a16="http://schemas.microsoft.com/office/drawing/2014/main" id="{00000000-0008-0000-1E00-00000A000000}"/>
            </a:ext>
          </a:extLst>
        </xdr:cNvPr>
        <xdr:cNvSpPr txBox="1"/>
      </xdr:nvSpPr>
      <xdr:spPr>
        <a:xfrm>
          <a:off x="0" y="8953500"/>
          <a:ext cx="2925416"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a:t>
          </a:r>
        </a:p>
        <a:p>
          <a:pPr algn="ctr"/>
          <a:r>
            <a:rPr lang="es-MX" sz="1100"/>
            <a:t>LIC.</a:t>
          </a:r>
          <a:r>
            <a:rPr lang="es-MX" sz="1100" baseline="0"/>
            <a:t> RAUL RENTERIA VILLA</a:t>
          </a:r>
          <a:endParaRPr lang="es-MX" sz="1100"/>
        </a:p>
        <a:p>
          <a:pPr algn="ctr"/>
          <a:r>
            <a:rPr lang="es-MX" sz="1100"/>
            <a:t>DIRECTOR</a:t>
          </a:r>
          <a:r>
            <a:rPr lang="es-MX" sz="1100" baseline="0"/>
            <a:t> GENERAL</a:t>
          </a:r>
        </a:p>
        <a:p>
          <a:pPr algn="ctr"/>
          <a:endParaRPr lang="es-MX" sz="1100"/>
        </a:p>
      </xdr:txBody>
    </xdr:sp>
    <xdr:clientData/>
  </xdr:oneCellAnchor>
  <xdr:oneCellAnchor>
    <xdr:from>
      <xdr:col>2</xdr:col>
      <xdr:colOff>0</xdr:colOff>
      <xdr:row>40</xdr:row>
      <xdr:rowOff>0</xdr:rowOff>
    </xdr:from>
    <xdr:ext cx="2855141" cy="662517"/>
    <xdr:sp macro="" textlink="">
      <xdr:nvSpPr>
        <xdr:cNvPr id="11" name="CuadroTexto 5">
          <a:extLst>
            <a:ext uri="{FF2B5EF4-FFF2-40B4-BE49-F238E27FC236}">
              <a16:creationId xmlns:a16="http://schemas.microsoft.com/office/drawing/2014/main" id="{00000000-0008-0000-1E00-00000B000000}"/>
            </a:ext>
          </a:extLst>
        </xdr:cNvPr>
        <xdr:cNvSpPr txBox="1"/>
      </xdr:nvSpPr>
      <xdr:spPr>
        <a:xfrm>
          <a:off x="3933825" y="8953500"/>
          <a:ext cx="2855141"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SERGIO K TESHIBA SUTTO</a:t>
          </a:r>
          <a:endParaRPr lang="es-MX" sz="1100"/>
        </a:p>
        <a:p>
          <a:pPr algn="ctr"/>
          <a:r>
            <a:rPr lang="es-MX" sz="1100"/>
            <a:t>GERENTE</a:t>
          </a:r>
          <a:r>
            <a:rPr lang="es-MX" sz="1100" baseline="0"/>
            <a:t> DE ADMINISTRACION Y FINANZAS</a:t>
          </a:r>
          <a:endParaRPr lang="es-MX" sz="1100"/>
        </a:p>
      </xdr:txBody>
    </xdr:sp>
    <xdr:clientData/>
  </xdr:oneCellAnchor>
  <xdr:oneCellAnchor>
    <xdr:from>
      <xdr:col>3</xdr:col>
      <xdr:colOff>133350</xdr:colOff>
      <xdr:row>2</xdr:row>
      <xdr:rowOff>161925</xdr:rowOff>
    </xdr:from>
    <xdr:ext cx="2790824" cy="254557"/>
    <xdr:sp macro="" textlink="">
      <xdr:nvSpPr>
        <xdr:cNvPr id="12" name="11 CuadroTexto">
          <a:extLst>
            <a:ext uri="{FF2B5EF4-FFF2-40B4-BE49-F238E27FC236}">
              <a16:creationId xmlns:a16="http://schemas.microsoft.com/office/drawing/2014/main" id="{00000000-0008-0000-1E00-00000C000000}"/>
            </a:ext>
          </a:extLst>
        </xdr:cNvPr>
        <xdr:cNvSpPr txBox="1"/>
      </xdr:nvSpPr>
      <xdr:spPr>
        <a:xfrm>
          <a:off x="4886325" y="78105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CUARTO</a:t>
          </a:r>
          <a:endParaRPr lang="es-MX" sz="1100" b="1">
            <a:latin typeface="Arial" pitchFamily="34" charset="0"/>
            <a:cs typeface="Arial" pitchFamily="34" charset="0"/>
          </a:endParaRPr>
        </a:p>
      </xdr:txBody>
    </xdr:sp>
    <xdr:clientData/>
  </xdr:oneCellAnchor>
</xdr:wsDr>
</file>

<file path=xl/drawings/drawing31.xml><?xml version="1.0" encoding="utf-8"?>
<xdr:wsDr xmlns:xdr="http://schemas.openxmlformats.org/drawingml/2006/spreadsheetDrawing" xmlns:a="http://schemas.openxmlformats.org/drawingml/2006/main">
  <xdr:oneCellAnchor>
    <xdr:from>
      <xdr:col>4</xdr:col>
      <xdr:colOff>275621</xdr:colOff>
      <xdr:row>0</xdr:row>
      <xdr:rowOff>21167</xdr:rowOff>
    </xdr:from>
    <xdr:ext cx="937180" cy="254557"/>
    <xdr:sp macro="" textlink="">
      <xdr:nvSpPr>
        <xdr:cNvPr id="3" name="1 CuadroTexto">
          <a:extLst>
            <a:ext uri="{FF2B5EF4-FFF2-40B4-BE49-F238E27FC236}">
              <a16:creationId xmlns:a16="http://schemas.microsoft.com/office/drawing/2014/main" id="{00000000-0008-0000-1F00-000003000000}"/>
            </a:ext>
          </a:extLst>
        </xdr:cNvPr>
        <xdr:cNvSpPr txBox="1"/>
      </xdr:nvSpPr>
      <xdr:spPr>
        <a:xfrm>
          <a:off x="5821288" y="21167"/>
          <a:ext cx="937180"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ETCA-III-03</a:t>
          </a:r>
        </a:p>
      </xdr:txBody>
    </xdr:sp>
    <xdr:clientData/>
  </xdr:oneCellAnchor>
  <xdr:oneCellAnchor>
    <xdr:from>
      <xdr:col>1</xdr:col>
      <xdr:colOff>0</xdr:colOff>
      <xdr:row>40</xdr:row>
      <xdr:rowOff>0</xdr:rowOff>
    </xdr:from>
    <xdr:ext cx="2925416" cy="609013"/>
    <xdr:sp macro="" textlink="">
      <xdr:nvSpPr>
        <xdr:cNvPr id="4" name="CuadroTexto 1">
          <a:extLst>
            <a:ext uri="{FF2B5EF4-FFF2-40B4-BE49-F238E27FC236}">
              <a16:creationId xmlns:a16="http://schemas.microsoft.com/office/drawing/2014/main" id="{00000000-0008-0000-1F00-000004000000}"/>
            </a:ext>
          </a:extLst>
        </xdr:cNvPr>
        <xdr:cNvSpPr txBox="1"/>
      </xdr:nvSpPr>
      <xdr:spPr>
        <a:xfrm>
          <a:off x="127000" y="8784167"/>
          <a:ext cx="2925416"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a:t>
          </a:r>
        </a:p>
        <a:p>
          <a:pPr algn="ctr"/>
          <a:r>
            <a:rPr lang="es-MX" sz="1100"/>
            <a:t>LIC.</a:t>
          </a:r>
          <a:r>
            <a:rPr lang="es-MX" sz="1100" baseline="0"/>
            <a:t> RAUL RENTERIA VILLA</a:t>
          </a:r>
          <a:endParaRPr lang="es-MX" sz="1100"/>
        </a:p>
        <a:p>
          <a:pPr algn="ctr"/>
          <a:r>
            <a:rPr lang="es-MX" sz="1100"/>
            <a:t>DIRECTOR</a:t>
          </a:r>
          <a:r>
            <a:rPr lang="es-MX" sz="1100" baseline="0"/>
            <a:t> GENERAL</a:t>
          </a:r>
          <a:endParaRPr lang="es-MX" sz="1100"/>
        </a:p>
      </xdr:txBody>
    </xdr:sp>
    <xdr:clientData/>
  </xdr:oneCellAnchor>
  <xdr:oneCellAnchor>
    <xdr:from>
      <xdr:col>3</xdr:col>
      <xdr:colOff>0</xdr:colOff>
      <xdr:row>40</xdr:row>
      <xdr:rowOff>0</xdr:rowOff>
    </xdr:from>
    <xdr:ext cx="2855141" cy="662517"/>
    <xdr:sp macro="" textlink="">
      <xdr:nvSpPr>
        <xdr:cNvPr id="5" name="CuadroTexto 5">
          <a:extLst>
            <a:ext uri="{FF2B5EF4-FFF2-40B4-BE49-F238E27FC236}">
              <a16:creationId xmlns:a16="http://schemas.microsoft.com/office/drawing/2014/main" id="{00000000-0008-0000-1F00-000005000000}"/>
            </a:ext>
          </a:extLst>
        </xdr:cNvPr>
        <xdr:cNvSpPr txBox="1"/>
      </xdr:nvSpPr>
      <xdr:spPr>
        <a:xfrm>
          <a:off x="3831167" y="8784167"/>
          <a:ext cx="2855141"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SERGIO K TESHIBA SUTTO</a:t>
          </a:r>
          <a:endParaRPr lang="es-MX" sz="1100"/>
        </a:p>
        <a:p>
          <a:pPr algn="ctr"/>
          <a:r>
            <a:rPr lang="es-MX" sz="1100"/>
            <a:t>GERENTE</a:t>
          </a:r>
          <a:r>
            <a:rPr lang="es-MX" sz="1100" baseline="0"/>
            <a:t> DE ADMINISTRACION Y FINANZAS</a:t>
          </a:r>
          <a:endParaRPr lang="es-MX" sz="1100"/>
        </a:p>
      </xdr:txBody>
    </xdr:sp>
    <xdr:clientData/>
  </xdr:oneCellAnchor>
  <xdr:oneCellAnchor>
    <xdr:from>
      <xdr:col>3</xdr:col>
      <xdr:colOff>169333</xdr:colOff>
      <xdr:row>2</xdr:row>
      <xdr:rowOff>179917</xdr:rowOff>
    </xdr:from>
    <xdr:ext cx="2790824" cy="254557"/>
    <xdr:sp macro="" textlink="">
      <xdr:nvSpPr>
        <xdr:cNvPr id="6" name="5 CuadroTexto">
          <a:extLst>
            <a:ext uri="{FF2B5EF4-FFF2-40B4-BE49-F238E27FC236}">
              <a16:creationId xmlns:a16="http://schemas.microsoft.com/office/drawing/2014/main" id="{00000000-0008-0000-1F00-000006000000}"/>
            </a:ext>
          </a:extLst>
        </xdr:cNvPr>
        <xdr:cNvSpPr txBox="1"/>
      </xdr:nvSpPr>
      <xdr:spPr>
        <a:xfrm>
          <a:off x="4000500" y="814917"/>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CUARTO</a:t>
          </a:r>
          <a:endParaRPr lang="es-MX" sz="1100" b="1">
            <a:latin typeface="Arial" pitchFamily="34" charset="0"/>
            <a:cs typeface="Arial" pitchFamily="34" charset="0"/>
          </a:endParaRPr>
        </a:p>
      </xdr:txBody>
    </xdr:sp>
    <xdr:clientData/>
  </xdr:oneCellAnchor>
  <xdr:twoCellAnchor>
    <xdr:from>
      <xdr:col>1</xdr:col>
      <xdr:colOff>656168</xdr:colOff>
      <xdr:row>16</xdr:row>
      <xdr:rowOff>95252</xdr:rowOff>
    </xdr:from>
    <xdr:to>
      <xdr:col>4</xdr:col>
      <xdr:colOff>550334</xdr:colOff>
      <xdr:row>23</xdr:row>
      <xdr:rowOff>190502</xdr:rowOff>
    </xdr:to>
    <xdr:sp macro="" textlink="">
      <xdr:nvSpPr>
        <xdr:cNvPr id="7" name="6 CuadroTexto">
          <a:extLst>
            <a:ext uri="{FF2B5EF4-FFF2-40B4-BE49-F238E27FC236}">
              <a16:creationId xmlns:a16="http://schemas.microsoft.com/office/drawing/2014/main" id="{00000000-0008-0000-1F00-000007000000}"/>
            </a:ext>
          </a:extLst>
        </xdr:cNvPr>
        <xdr:cNvSpPr txBox="1"/>
      </xdr:nvSpPr>
      <xdr:spPr>
        <a:xfrm>
          <a:off x="783168" y="3672419"/>
          <a:ext cx="5312833" cy="15769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MX" sz="3600" b="1"/>
            <a:t>NO</a:t>
          </a:r>
          <a:r>
            <a:rPr lang="es-MX" sz="3600" b="1" baseline="0"/>
            <a:t> APLICA                  </a:t>
          </a:r>
        </a:p>
        <a:p>
          <a:pPr algn="ctr"/>
          <a:r>
            <a:rPr lang="es-MX" sz="3600" b="1" baseline="0"/>
            <a:t>No se realizó Obra Pública.</a:t>
          </a:r>
        </a:p>
      </xdr:txBody>
    </xdr:sp>
    <xdr:clientData/>
  </xdr:twoCellAnchor>
</xdr:wsDr>
</file>

<file path=xl/drawings/drawing32.xml><?xml version="1.0" encoding="utf-8"?>
<xdr:wsDr xmlns:xdr="http://schemas.openxmlformats.org/drawingml/2006/spreadsheetDrawing" xmlns:a="http://schemas.openxmlformats.org/drawingml/2006/main">
  <xdr:oneCellAnchor>
    <xdr:from>
      <xdr:col>0</xdr:col>
      <xdr:colOff>0</xdr:colOff>
      <xdr:row>10</xdr:row>
      <xdr:rowOff>0</xdr:rowOff>
    </xdr:from>
    <xdr:ext cx="184731" cy="264560"/>
    <xdr:sp macro="" textlink="">
      <xdr:nvSpPr>
        <xdr:cNvPr id="2" name="1 CuadroTexto">
          <a:extLst>
            <a:ext uri="{FF2B5EF4-FFF2-40B4-BE49-F238E27FC236}">
              <a16:creationId xmlns:a16="http://schemas.microsoft.com/office/drawing/2014/main" id="{00000000-0008-0000-2000-00000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 name="2 CuadroTexto">
          <a:extLst>
            <a:ext uri="{FF2B5EF4-FFF2-40B4-BE49-F238E27FC236}">
              <a16:creationId xmlns:a16="http://schemas.microsoft.com/office/drawing/2014/main" id="{00000000-0008-0000-2000-00000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 name="3 CuadroTexto">
          <a:extLst>
            <a:ext uri="{FF2B5EF4-FFF2-40B4-BE49-F238E27FC236}">
              <a16:creationId xmlns:a16="http://schemas.microsoft.com/office/drawing/2014/main" id="{00000000-0008-0000-2000-00000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 name="4 CuadroTexto">
          <a:extLst>
            <a:ext uri="{FF2B5EF4-FFF2-40B4-BE49-F238E27FC236}">
              <a16:creationId xmlns:a16="http://schemas.microsoft.com/office/drawing/2014/main" id="{00000000-0008-0000-2000-00000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 name="5 CuadroTexto">
          <a:extLst>
            <a:ext uri="{FF2B5EF4-FFF2-40B4-BE49-F238E27FC236}">
              <a16:creationId xmlns:a16="http://schemas.microsoft.com/office/drawing/2014/main" id="{00000000-0008-0000-2000-00000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 name="6 CuadroTexto">
          <a:extLst>
            <a:ext uri="{FF2B5EF4-FFF2-40B4-BE49-F238E27FC236}">
              <a16:creationId xmlns:a16="http://schemas.microsoft.com/office/drawing/2014/main" id="{00000000-0008-0000-2000-00000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 name="7 CuadroTexto">
          <a:extLst>
            <a:ext uri="{FF2B5EF4-FFF2-40B4-BE49-F238E27FC236}">
              <a16:creationId xmlns:a16="http://schemas.microsoft.com/office/drawing/2014/main" id="{00000000-0008-0000-2000-00000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 name="8 CuadroTexto">
          <a:extLst>
            <a:ext uri="{FF2B5EF4-FFF2-40B4-BE49-F238E27FC236}">
              <a16:creationId xmlns:a16="http://schemas.microsoft.com/office/drawing/2014/main" id="{00000000-0008-0000-2000-00000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 name="9 CuadroTexto">
          <a:extLst>
            <a:ext uri="{FF2B5EF4-FFF2-40B4-BE49-F238E27FC236}">
              <a16:creationId xmlns:a16="http://schemas.microsoft.com/office/drawing/2014/main" id="{00000000-0008-0000-2000-00000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 name="10 CuadroTexto">
          <a:extLst>
            <a:ext uri="{FF2B5EF4-FFF2-40B4-BE49-F238E27FC236}">
              <a16:creationId xmlns:a16="http://schemas.microsoft.com/office/drawing/2014/main" id="{00000000-0008-0000-2000-00000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 name="11 CuadroTexto">
          <a:extLst>
            <a:ext uri="{FF2B5EF4-FFF2-40B4-BE49-F238E27FC236}">
              <a16:creationId xmlns:a16="http://schemas.microsoft.com/office/drawing/2014/main" id="{00000000-0008-0000-2000-00000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 name="12 CuadroTexto">
          <a:extLst>
            <a:ext uri="{FF2B5EF4-FFF2-40B4-BE49-F238E27FC236}">
              <a16:creationId xmlns:a16="http://schemas.microsoft.com/office/drawing/2014/main" id="{00000000-0008-0000-2000-00000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 name="13 CuadroTexto">
          <a:extLst>
            <a:ext uri="{FF2B5EF4-FFF2-40B4-BE49-F238E27FC236}">
              <a16:creationId xmlns:a16="http://schemas.microsoft.com/office/drawing/2014/main" id="{00000000-0008-0000-2000-00000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 name="14 CuadroTexto">
          <a:extLst>
            <a:ext uri="{FF2B5EF4-FFF2-40B4-BE49-F238E27FC236}">
              <a16:creationId xmlns:a16="http://schemas.microsoft.com/office/drawing/2014/main" id="{00000000-0008-0000-2000-00000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 name="15 CuadroTexto">
          <a:extLst>
            <a:ext uri="{FF2B5EF4-FFF2-40B4-BE49-F238E27FC236}">
              <a16:creationId xmlns:a16="http://schemas.microsoft.com/office/drawing/2014/main" id="{00000000-0008-0000-2000-00001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 name="16 CuadroTexto">
          <a:extLst>
            <a:ext uri="{FF2B5EF4-FFF2-40B4-BE49-F238E27FC236}">
              <a16:creationId xmlns:a16="http://schemas.microsoft.com/office/drawing/2014/main" id="{00000000-0008-0000-2000-00001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 name="17 CuadroTexto">
          <a:extLst>
            <a:ext uri="{FF2B5EF4-FFF2-40B4-BE49-F238E27FC236}">
              <a16:creationId xmlns:a16="http://schemas.microsoft.com/office/drawing/2014/main" id="{00000000-0008-0000-2000-00001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 name="18 CuadroTexto">
          <a:extLst>
            <a:ext uri="{FF2B5EF4-FFF2-40B4-BE49-F238E27FC236}">
              <a16:creationId xmlns:a16="http://schemas.microsoft.com/office/drawing/2014/main" id="{00000000-0008-0000-2000-00001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 name="19 CuadroTexto">
          <a:extLst>
            <a:ext uri="{FF2B5EF4-FFF2-40B4-BE49-F238E27FC236}">
              <a16:creationId xmlns:a16="http://schemas.microsoft.com/office/drawing/2014/main" id="{00000000-0008-0000-2000-00001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1" name="20 CuadroTexto">
          <a:extLst>
            <a:ext uri="{FF2B5EF4-FFF2-40B4-BE49-F238E27FC236}">
              <a16:creationId xmlns:a16="http://schemas.microsoft.com/office/drawing/2014/main" id="{00000000-0008-0000-2000-00001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 name="21 CuadroTexto">
          <a:extLst>
            <a:ext uri="{FF2B5EF4-FFF2-40B4-BE49-F238E27FC236}">
              <a16:creationId xmlns:a16="http://schemas.microsoft.com/office/drawing/2014/main" id="{00000000-0008-0000-2000-00001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 name="22 CuadroTexto">
          <a:extLst>
            <a:ext uri="{FF2B5EF4-FFF2-40B4-BE49-F238E27FC236}">
              <a16:creationId xmlns:a16="http://schemas.microsoft.com/office/drawing/2014/main" id="{00000000-0008-0000-2000-00001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 name="23 CuadroTexto">
          <a:extLst>
            <a:ext uri="{FF2B5EF4-FFF2-40B4-BE49-F238E27FC236}">
              <a16:creationId xmlns:a16="http://schemas.microsoft.com/office/drawing/2014/main" id="{00000000-0008-0000-2000-00001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 name="24 CuadroTexto">
          <a:extLst>
            <a:ext uri="{FF2B5EF4-FFF2-40B4-BE49-F238E27FC236}">
              <a16:creationId xmlns:a16="http://schemas.microsoft.com/office/drawing/2014/main" id="{00000000-0008-0000-2000-00001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 name="25 CuadroTexto">
          <a:extLst>
            <a:ext uri="{FF2B5EF4-FFF2-40B4-BE49-F238E27FC236}">
              <a16:creationId xmlns:a16="http://schemas.microsoft.com/office/drawing/2014/main" id="{00000000-0008-0000-2000-00001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7" name="26 CuadroTexto">
          <a:extLst>
            <a:ext uri="{FF2B5EF4-FFF2-40B4-BE49-F238E27FC236}">
              <a16:creationId xmlns:a16="http://schemas.microsoft.com/office/drawing/2014/main" id="{00000000-0008-0000-2000-00001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 name="27 CuadroTexto">
          <a:extLst>
            <a:ext uri="{FF2B5EF4-FFF2-40B4-BE49-F238E27FC236}">
              <a16:creationId xmlns:a16="http://schemas.microsoft.com/office/drawing/2014/main" id="{00000000-0008-0000-2000-00001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 name="28 CuadroTexto">
          <a:extLst>
            <a:ext uri="{FF2B5EF4-FFF2-40B4-BE49-F238E27FC236}">
              <a16:creationId xmlns:a16="http://schemas.microsoft.com/office/drawing/2014/main" id="{00000000-0008-0000-2000-00001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 name="29 CuadroTexto">
          <a:extLst>
            <a:ext uri="{FF2B5EF4-FFF2-40B4-BE49-F238E27FC236}">
              <a16:creationId xmlns:a16="http://schemas.microsoft.com/office/drawing/2014/main" id="{00000000-0008-0000-2000-00001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 name="30 CuadroTexto">
          <a:extLst>
            <a:ext uri="{FF2B5EF4-FFF2-40B4-BE49-F238E27FC236}">
              <a16:creationId xmlns:a16="http://schemas.microsoft.com/office/drawing/2014/main" id="{00000000-0008-0000-2000-00001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 name="31 CuadroTexto">
          <a:extLst>
            <a:ext uri="{FF2B5EF4-FFF2-40B4-BE49-F238E27FC236}">
              <a16:creationId xmlns:a16="http://schemas.microsoft.com/office/drawing/2014/main" id="{00000000-0008-0000-2000-00002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 name="32 CuadroTexto">
          <a:extLst>
            <a:ext uri="{FF2B5EF4-FFF2-40B4-BE49-F238E27FC236}">
              <a16:creationId xmlns:a16="http://schemas.microsoft.com/office/drawing/2014/main" id="{00000000-0008-0000-2000-00002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 name="33 CuadroTexto">
          <a:extLst>
            <a:ext uri="{FF2B5EF4-FFF2-40B4-BE49-F238E27FC236}">
              <a16:creationId xmlns:a16="http://schemas.microsoft.com/office/drawing/2014/main" id="{00000000-0008-0000-2000-00002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 name="34 CuadroTexto">
          <a:extLst>
            <a:ext uri="{FF2B5EF4-FFF2-40B4-BE49-F238E27FC236}">
              <a16:creationId xmlns:a16="http://schemas.microsoft.com/office/drawing/2014/main" id="{00000000-0008-0000-2000-00002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 name="35 CuadroTexto">
          <a:extLst>
            <a:ext uri="{FF2B5EF4-FFF2-40B4-BE49-F238E27FC236}">
              <a16:creationId xmlns:a16="http://schemas.microsoft.com/office/drawing/2014/main" id="{00000000-0008-0000-2000-00002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 name="36 CuadroTexto">
          <a:extLst>
            <a:ext uri="{FF2B5EF4-FFF2-40B4-BE49-F238E27FC236}">
              <a16:creationId xmlns:a16="http://schemas.microsoft.com/office/drawing/2014/main" id="{00000000-0008-0000-2000-00002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 name="37 CuadroTexto">
          <a:extLst>
            <a:ext uri="{FF2B5EF4-FFF2-40B4-BE49-F238E27FC236}">
              <a16:creationId xmlns:a16="http://schemas.microsoft.com/office/drawing/2014/main" id="{00000000-0008-0000-2000-00002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 name="38 CuadroTexto">
          <a:extLst>
            <a:ext uri="{FF2B5EF4-FFF2-40B4-BE49-F238E27FC236}">
              <a16:creationId xmlns:a16="http://schemas.microsoft.com/office/drawing/2014/main" id="{00000000-0008-0000-2000-00002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 name="39 CuadroTexto">
          <a:extLst>
            <a:ext uri="{FF2B5EF4-FFF2-40B4-BE49-F238E27FC236}">
              <a16:creationId xmlns:a16="http://schemas.microsoft.com/office/drawing/2014/main" id="{00000000-0008-0000-2000-00002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 name="40 CuadroTexto">
          <a:extLst>
            <a:ext uri="{FF2B5EF4-FFF2-40B4-BE49-F238E27FC236}">
              <a16:creationId xmlns:a16="http://schemas.microsoft.com/office/drawing/2014/main" id="{00000000-0008-0000-2000-00002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2" name="41 CuadroTexto">
          <a:extLst>
            <a:ext uri="{FF2B5EF4-FFF2-40B4-BE49-F238E27FC236}">
              <a16:creationId xmlns:a16="http://schemas.microsoft.com/office/drawing/2014/main" id="{00000000-0008-0000-2000-00002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 name="42 CuadroTexto">
          <a:extLst>
            <a:ext uri="{FF2B5EF4-FFF2-40B4-BE49-F238E27FC236}">
              <a16:creationId xmlns:a16="http://schemas.microsoft.com/office/drawing/2014/main" id="{00000000-0008-0000-2000-00002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 name="43 CuadroTexto">
          <a:extLst>
            <a:ext uri="{FF2B5EF4-FFF2-40B4-BE49-F238E27FC236}">
              <a16:creationId xmlns:a16="http://schemas.microsoft.com/office/drawing/2014/main" id="{00000000-0008-0000-2000-00002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 name="44 CuadroTexto">
          <a:extLst>
            <a:ext uri="{FF2B5EF4-FFF2-40B4-BE49-F238E27FC236}">
              <a16:creationId xmlns:a16="http://schemas.microsoft.com/office/drawing/2014/main" id="{00000000-0008-0000-2000-00002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 name="45 CuadroTexto">
          <a:extLst>
            <a:ext uri="{FF2B5EF4-FFF2-40B4-BE49-F238E27FC236}">
              <a16:creationId xmlns:a16="http://schemas.microsoft.com/office/drawing/2014/main" id="{00000000-0008-0000-2000-00002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 name="46 CuadroTexto">
          <a:extLst>
            <a:ext uri="{FF2B5EF4-FFF2-40B4-BE49-F238E27FC236}">
              <a16:creationId xmlns:a16="http://schemas.microsoft.com/office/drawing/2014/main" id="{00000000-0008-0000-2000-00002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 name="47 CuadroTexto">
          <a:extLst>
            <a:ext uri="{FF2B5EF4-FFF2-40B4-BE49-F238E27FC236}">
              <a16:creationId xmlns:a16="http://schemas.microsoft.com/office/drawing/2014/main" id="{00000000-0008-0000-2000-00003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 name="48 CuadroTexto">
          <a:extLst>
            <a:ext uri="{FF2B5EF4-FFF2-40B4-BE49-F238E27FC236}">
              <a16:creationId xmlns:a16="http://schemas.microsoft.com/office/drawing/2014/main" id="{00000000-0008-0000-2000-00003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0" name="49 CuadroTexto">
          <a:extLst>
            <a:ext uri="{FF2B5EF4-FFF2-40B4-BE49-F238E27FC236}">
              <a16:creationId xmlns:a16="http://schemas.microsoft.com/office/drawing/2014/main" id="{00000000-0008-0000-2000-00003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 name="50 CuadroTexto">
          <a:extLst>
            <a:ext uri="{FF2B5EF4-FFF2-40B4-BE49-F238E27FC236}">
              <a16:creationId xmlns:a16="http://schemas.microsoft.com/office/drawing/2014/main" id="{00000000-0008-0000-2000-00003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 name="51 CuadroTexto">
          <a:extLst>
            <a:ext uri="{FF2B5EF4-FFF2-40B4-BE49-F238E27FC236}">
              <a16:creationId xmlns:a16="http://schemas.microsoft.com/office/drawing/2014/main" id="{00000000-0008-0000-2000-00003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 name="52 CuadroTexto">
          <a:extLst>
            <a:ext uri="{FF2B5EF4-FFF2-40B4-BE49-F238E27FC236}">
              <a16:creationId xmlns:a16="http://schemas.microsoft.com/office/drawing/2014/main" id="{00000000-0008-0000-2000-00003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 name="53 CuadroTexto">
          <a:extLst>
            <a:ext uri="{FF2B5EF4-FFF2-40B4-BE49-F238E27FC236}">
              <a16:creationId xmlns:a16="http://schemas.microsoft.com/office/drawing/2014/main" id="{00000000-0008-0000-2000-00003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 name="54 CuadroTexto">
          <a:extLst>
            <a:ext uri="{FF2B5EF4-FFF2-40B4-BE49-F238E27FC236}">
              <a16:creationId xmlns:a16="http://schemas.microsoft.com/office/drawing/2014/main" id="{00000000-0008-0000-2000-00003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6" name="55 CuadroTexto">
          <a:extLst>
            <a:ext uri="{FF2B5EF4-FFF2-40B4-BE49-F238E27FC236}">
              <a16:creationId xmlns:a16="http://schemas.microsoft.com/office/drawing/2014/main" id="{00000000-0008-0000-2000-00003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7" name="56 CuadroTexto">
          <a:extLst>
            <a:ext uri="{FF2B5EF4-FFF2-40B4-BE49-F238E27FC236}">
              <a16:creationId xmlns:a16="http://schemas.microsoft.com/office/drawing/2014/main" id="{00000000-0008-0000-2000-00003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8" name="57 CuadroTexto">
          <a:extLst>
            <a:ext uri="{FF2B5EF4-FFF2-40B4-BE49-F238E27FC236}">
              <a16:creationId xmlns:a16="http://schemas.microsoft.com/office/drawing/2014/main" id="{00000000-0008-0000-2000-00003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9" name="58 CuadroTexto">
          <a:extLst>
            <a:ext uri="{FF2B5EF4-FFF2-40B4-BE49-F238E27FC236}">
              <a16:creationId xmlns:a16="http://schemas.microsoft.com/office/drawing/2014/main" id="{00000000-0008-0000-2000-00003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0" name="59 CuadroTexto">
          <a:extLst>
            <a:ext uri="{FF2B5EF4-FFF2-40B4-BE49-F238E27FC236}">
              <a16:creationId xmlns:a16="http://schemas.microsoft.com/office/drawing/2014/main" id="{00000000-0008-0000-2000-00003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1" name="60 CuadroTexto">
          <a:extLst>
            <a:ext uri="{FF2B5EF4-FFF2-40B4-BE49-F238E27FC236}">
              <a16:creationId xmlns:a16="http://schemas.microsoft.com/office/drawing/2014/main" id="{00000000-0008-0000-2000-00003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2" name="61 CuadroTexto">
          <a:extLst>
            <a:ext uri="{FF2B5EF4-FFF2-40B4-BE49-F238E27FC236}">
              <a16:creationId xmlns:a16="http://schemas.microsoft.com/office/drawing/2014/main" id="{00000000-0008-0000-2000-00003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3" name="62 CuadroTexto">
          <a:extLst>
            <a:ext uri="{FF2B5EF4-FFF2-40B4-BE49-F238E27FC236}">
              <a16:creationId xmlns:a16="http://schemas.microsoft.com/office/drawing/2014/main" id="{00000000-0008-0000-2000-00003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4" name="63 CuadroTexto">
          <a:extLst>
            <a:ext uri="{FF2B5EF4-FFF2-40B4-BE49-F238E27FC236}">
              <a16:creationId xmlns:a16="http://schemas.microsoft.com/office/drawing/2014/main" id="{00000000-0008-0000-2000-00004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5" name="64 CuadroTexto">
          <a:extLst>
            <a:ext uri="{FF2B5EF4-FFF2-40B4-BE49-F238E27FC236}">
              <a16:creationId xmlns:a16="http://schemas.microsoft.com/office/drawing/2014/main" id="{00000000-0008-0000-2000-00004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6" name="65 CuadroTexto">
          <a:extLst>
            <a:ext uri="{FF2B5EF4-FFF2-40B4-BE49-F238E27FC236}">
              <a16:creationId xmlns:a16="http://schemas.microsoft.com/office/drawing/2014/main" id="{00000000-0008-0000-2000-00004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7" name="66 CuadroTexto">
          <a:extLst>
            <a:ext uri="{FF2B5EF4-FFF2-40B4-BE49-F238E27FC236}">
              <a16:creationId xmlns:a16="http://schemas.microsoft.com/office/drawing/2014/main" id="{00000000-0008-0000-2000-00004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8" name="67 CuadroTexto">
          <a:extLst>
            <a:ext uri="{FF2B5EF4-FFF2-40B4-BE49-F238E27FC236}">
              <a16:creationId xmlns:a16="http://schemas.microsoft.com/office/drawing/2014/main" id="{00000000-0008-0000-2000-00004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9" name="68 CuadroTexto">
          <a:extLst>
            <a:ext uri="{FF2B5EF4-FFF2-40B4-BE49-F238E27FC236}">
              <a16:creationId xmlns:a16="http://schemas.microsoft.com/office/drawing/2014/main" id="{00000000-0008-0000-2000-00004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0" name="69 CuadroTexto">
          <a:extLst>
            <a:ext uri="{FF2B5EF4-FFF2-40B4-BE49-F238E27FC236}">
              <a16:creationId xmlns:a16="http://schemas.microsoft.com/office/drawing/2014/main" id="{00000000-0008-0000-2000-00004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1" name="70 CuadroTexto">
          <a:extLst>
            <a:ext uri="{FF2B5EF4-FFF2-40B4-BE49-F238E27FC236}">
              <a16:creationId xmlns:a16="http://schemas.microsoft.com/office/drawing/2014/main" id="{00000000-0008-0000-2000-00004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2" name="71 CuadroTexto">
          <a:extLst>
            <a:ext uri="{FF2B5EF4-FFF2-40B4-BE49-F238E27FC236}">
              <a16:creationId xmlns:a16="http://schemas.microsoft.com/office/drawing/2014/main" id="{00000000-0008-0000-2000-00004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3" name="72 CuadroTexto">
          <a:extLst>
            <a:ext uri="{FF2B5EF4-FFF2-40B4-BE49-F238E27FC236}">
              <a16:creationId xmlns:a16="http://schemas.microsoft.com/office/drawing/2014/main" id="{00000000-0008-0000-2000-00004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4" name="73 CuadroTexto">
          <a:extLst>
            <a:ext uri="{FF2B5EF4-FFF2-40B4-BE49-F238E27FC236}">
              <a16:creationId xmlns:a16="http://schemas.microsoft.com/office/drawing/2014/main" id="{00000000-0008-0000-2000-00004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5" name="74 CuadroTexto">
          <a:extLst>
            <a:ext uri="{FF2B5EF4-FFF2-40B4-BE49-F238E27FC236}">
              <a16:creationId xmlns:a16="http://schemas.microsoft.com/office/drawing/2014/main" id="{00000000-0008-0000-2000-00004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6" name="75 CuadroTexto">
          <a:extLst>
            <a:ext uri="{FF2B5EF4-FFF2-40B4-BE49-F238E27FC236}">
              <a16:creationId xmlns:a16="http://schemas.microsoft.com/office/drawing/2014/main" id="{00000000-0008-0000-2000-00004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7" name="76 CuadroTexto">
          <a:extLst>
            <a:ext uri="{FF2B5EF4-FFF2-40B4-BE49-F238E27FC236}">
              <a16:creationId xmlns:a16="http://schemas.microsoft.com/office/drawing/2014/main" id="{00000000-0008-0000-2000-00004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8" name="77 CuadroTexto">
          <a:extLst>
            <a:ext uri="{FF2B5EF4-FFF2-40B4-BE49-F238E27FC236}">
              <a16:creationId xmlns:a16="http://schemas.microsoft.com/office/drawing/2014/main" id="{00000000-0008-0000-2000-00004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9" name="78 CuadroTexto">
          <a:extLst>
            <a:ext uri="{FF2B5EF4-FFF2-40B4-BE49-F238E27FC236}">
              <a16:creationId xmlns:a16="http://schemas.microsoft.com/office/drawing/2014/main" id="{00000000-0008-0000-2000-00004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0" name="79 CuadroTexto">
          <a:extLst>
            <a:ext uri="{FF2B5EF4-FFF2-40B4-BE49-F238E27FC236}">
              <a16:creationId xmlns:a16="http://schemas.microsoft.com/office/drawing/2014/main" id="{00000000-0008-0000-2000-00005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1" name="80 CuadroTexto">
          <a:extLst>
            <a:ext uri="{FF2B5EF4-FFF2-40B4-BE49-F238E27FC236}">
              <a16:creationId xmlns:a16="http://schemas.microsoft.com/office/drawing/2014/main" id="{00000000-0008-0000-2000-00005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2" name="81 CuadroTexto">
          <a:extLst>
            <a:ext uri="{FF2B5EF4-FFF2-40B4-BE49-F238E27FC236}">
              <a16:creationId xmlns:a16="http://schemas.microsoft.com/office/drawing/2014/main" id="{00000000-0008-0000-2000-00005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3" name="82 CuadroTexto">
          <a:extLst>
            <a:ext uri="{FF2B5EF4-FFF2-40B4-BE49-F238E27FC236}">
              <a16:creationId xmlns:a16="http://schemas.microsoft.com/office/drawing/2014/main" id="{00000000-0008-0000-2000-00005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4" name="83 CuadroTexto">
          <a:extLst>
            <a:ext uri="{FF2B5EF4-FFF2-40B4-BE49-F238E27FC236}">
              <a16:creationId xmlns:a16="http://schemas.microsoft.com/office/drawing/2014/main" id="{00000000-0008-0000-2000-00005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5" name="84 CuadroTexto">
          <a:extLst>
            <a:ext uri="{FF2B5EF4-FFF2-40B4-BE49-F238E27FC236}">
              <a16:creationId xmlns:a16="http://schemas.microsoft.com/office/drawing/2014/main" id="{00000000-0008-0000-2000-00005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6" name="85 CuadroTexto">
          <a:extLst>
            <a:ext uri="{FF2B5EF4-FFF2-40B4-BE49-F238E27FC236}">
              <a16:creationId xmlns:a16="http://schemas.microsoft.com/office/drawing/2014/main" id="{00000000-0008-0000-2000-00005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7" name="86 CuadroTexto">
          <a:extLst>
            <a:ext uri="{FF2B5EF4-FFF2-40B4-BE49-F238E27FC236}">
              <a16:creationId xmlns:a16="http://schemas.microsoft.com/office/drawing/2014/main" id="{00000000-0008-0000-2000-00005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8" name="87 CuadroTexto">
          <a:extLst>
            <a:ext uri="{FF2B5EF4-FFF2-40B4-BE49-F238E27FC236}">
              <a16:creationId xmlns:a16="http://schemas.microsoft.com/office/drawing/2014/main" id="{00000000-0008-0000-2000-00005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9" name="88 CuadroTexto">
          <a:extLst>
            <a:ext uri="{FF2B5EF4-FFF2-40B4-BE49-F238E27FC236}">
              <a16:creationId xmlns:a16="http://schemas.microsoft.com/office/drawing/2014/main" id="{00000000-0008-0000-2000-00005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0" name="89 CuadroTexto">
          <a:extLst>
            <a:ext uri="{FF2B5EF4-FFF2-40B4-BE49-F238E27FC236}">
              <a16:creationId xmlns:a16="http://schemas.microsoft.com/office/drawing/2014/main" id="{00000000-0008-0000-2000-00005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7227" cy="217317"/>
    <xdr:sp macro="" textlink="">
      <xdr:nvSpPr>
        <xdr:cNvPr id="91" name="90 CuadroTexto">
          <a:extLst>
            <a:ext uri="{FF2B5EF4-FFF2-40B4-BE49-F238E27FC236}">
              <a16:creationId xmlns:a16="http://schemas.microsoft.com/office/drawing/2014/main" id="{00000000-0008-0000-2000-00005B0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92" name="91 CuadroTexto">
          <a:extLst>
            <a:ext uri="{FF2B5EF4-FFF2-40B4-BE49-F238E27FC236}">
              <a16:creationId xmlns:a16="http://schemas.microsoft.com/office/drawing/2014/main" id="{00000000-0008-0000-2000-00005C0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93" name="92 CuadroTexto">
          <a:extLst>
            <a:ext uri="{FF2B5EF4-FFF2-40B4-BE49-F238E27FC236}">
              <a16:creationId xmlns:a16="http://schemas.microsoft.com/office/drawing/2014/main" id="{00000000-0008-0000-2000-00005D0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94" name="93 CuadroTexto">
          <a:extLst>
            <a:ext uri="{FF2B5EF4-FFF2-40B4-BE49-F238E27FC236}">
              <a16:creationId xmlns:a16="http://schemas.microsoft.com/office/drawing/2014/main" id="{00000000-0008-0000-2000-00005E0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95" name="94 CuadroTexto">
          <a:extLst>
            <a:ext uri="{FF2B5EF4-FFF2-40B4-BE49-F238E27FC236}">
              <a16:creationId xmlns:a16="http://schemas.microsoft.com/office/drawing/2014/main" id="{00000000-0008-0000-2000-00005F0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96" name="95 CuadroTexto">
          <a:extLst>
            <a:ext uri="{FF2B5EF4-FFF2-40B4-BE49-F238E27FC236}">
              <a16:creationId xmlns:a16="http://schemas.microsoft.com/office/drawing/2014/main" id="{00000000-0008-0000-2000-0000600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97" name="96 CuadroTexto">
          <a:extLst>
            <a:ext uri="{FF2B5EF4-FFF2-40B4-BE49-F238E27FC236}">
              <a16:creationId xmlns:a16="http://schemas.microsoft.com/office/drawing/2014/main" id="{00000000-0008-0000-2000-0000610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98" name="97 CuadroTexto">
          <a:extLst>
            <a:ext uri="{FF2B5EF4-FFF2-40B4-BE49-F238E27FC236}">
              <a16:creationId xmlns:a16="http://schemas.microsoft.com/office/drawing/2014/main" id="{00000000-0008-0000-2000-0000620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99" name="98 CuadroTexto">
          <a:extLst>
            <a:ext uri="{FF2B5EF4-FFF2-40B4-BE49-F238E27FC236}">
              <a16:creationId xmlns:a16="http://schemas.microsoft.com/office/drawing/2014/main" id="{00000000-0008-0000-2000-0000630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00" name="99 CuadroTexto">
          <a:extLst>
            <a:ext uri="{FF2B5EF4-FFF2-40B4-BE49-F238E27FC236}">
              <a16:creationId xmlns:a16="http://schemas.microsoft.com/office/drawing/2014/main" id="{00000000-0008-0000-2000-0000640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01" name="100 CuadroTexto">
          <a:extLst>
            <a:ext uri="{FF2B5EF4-FFF2-40B4-BE49-F238E27FC236}">
              <a16:creationId xmlns:a16="http://schemas.microsoft.com/office/drawing/2014/main" id="{00000000-0008-0000-2000-0000650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02" name="101 CuadroTexto">
          <a:extLst>
            <a:ext uri="{FF2B5EF4-FFF2-40B4-BE49-F238E27FC236}">
              <a16:creationId xmlns:a16="http://schemas.microsoft.com/office/drawing/2014/main" id="{00000000-0008-0000-2000-0000660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3" name="102 CuadroTexto">
          <a:extLst>
            <a:ext uri="{FF2B5EF4-FFF2-40B4-BE49-F238E27FC236}">
              <a16:creationId xmlns:a16="http://schemas.microsoft.com/office/drawing/2014/main" id="{00000000-0008-0000-2000-00006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4" name="103 CuadroTexto">
          <a:extLst>
            <a:ext uri="{FF2B5EF4-FFF2-40B4-BE49-F238E27FC236}">
              <a16:creationId xmlns:a16="http://schemas.microsoft.com/office/drawing/2014/main" id="{00000000-0008-0000-2000-00006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5" name="104 CuadroTexto">
          <a:extLst>
            <a:ext uri="{FF2B5EF4-FFF2-40B4-BE49-F238E27FC236}">
              <a16:creationId xmlns:a16="http://schemas.microsoft.com/office/drawing/2014/main" id="{00000000-0008-0000-2000-00006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6" name="105 CuadroTexto">
          <a:extLst>
            <a:ext uri="{FF2B5EF4-FFF2-40B4-BE49-F238E27FC236}">
              <a16:creationId xmlns:a16="http://schemas.microsoft.com/office/drawing/2014/main" id="{00000000-0008-0000-2000-00006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7" name="106 CuadroTexto">
          <a:extLst>
            <a:ext uri="{FF2B5EF4-FFF2-40B4-BE49-F238E27FC236}">
              <a16:creationId xmlns:a16="http://schemas.microsoft.com/office/drawing/2014/main" id="{00000000-0008-0000-2000-00006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8" name="107 CuadroTexto">
          <a:extLst>
            <a:ext uri="{FF2B5EF4-FFF2-40B4-BE49-F238E27FC236}">
              <a16:creationId xmlns:a16="http://schemas.microsoft.com/office/drawing/2014/main" id="{00000000-0008-0000-2000-00006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9" name="108 CuadroTexto">
          <a:extLst>
            <a:ext uri="{FF2B5EF4-FFF2-40B4-BE49-F238E27FC236}">
              <a16:creationId xmlns:a16="http://schemas.microsoft.com/office/drawing/2014/main" id="{00000000-0008-0000-2000-00006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0" name="109 CuadroTexto">
          <a:extLst>
            <a:ext uri="{FF2B5EF4-FFF2-40B4-BE49-F238E27FC236}">
              <a16:creationId xmlns:a16="http://schemas.microsoft.com/office/drawing/2014/main" id="{00000000-0008-0000-2000-00006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1" name="110 CuadroTexto">
          <a:extLst>
            <a:ext uri="{FF2B5EF4-FFF2-40B4-BE49-F238E27FC236}">
              <a16:creationId xmlns:a16="http://schemas.microsoft.com/office/drawing/2014/main" id="{00000000-0008-0000-2000-00006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2" name="111 CuadroTexto">
          <a:extLst>
            <a:ext uri="{FF2B5EF4-FFF2-40B4-BE49-F238E27FC236}">
              <a16:creationId xmlns:a16="http://schemas.microsoft.com/office/drawing/2014/main" id="{00000000-0008-0000-2000-00007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3" name="112 CuadroTexto">
          <a:extLst>
            <a:ext uri="{FF2B5EF4-FFF2-40B4-BE49-F238E27FC236}">
              <a16:creationId xmlns:a16="http://schemas.microsoft.com/office/drawing/2014/main" id="{00000000-0008-0000-2000-00007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4" name="113 CuadroTexto">
          <a:extLst>
            <a:ext uri="{FF2B5EF4-FFF2-40B4-BE49-F238E27FC236}">
              <a16:creationId xmlns:a16="http://schemas.microsoft.com/office/drawing/2014/main" id="{00000000-0008-0000-2000-00007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5" name="114 CuadroTexto">
          <a:extLst>
            <a:ext uri="{FF2B5EF4-FFF2-40B4-BE49-F238E27FC236}">
              <a16:creationId xmlns:a16="http://schemas.microsoft.com/office/drawing/2014/main" id="{00000000-0008-0000-2000-00007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6" name="115 CuadroTexto">
          <a:extLst>
            <a:ext uri="{FF2B5EF4-FFF2-40B4-BE49-F238E27FC236}">
              <a16:creationId xmlns:a16="http://schemas.microsoft.com/office/drawing/2014/main" id="{00000000-0008-0000-2000-00007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7" name="116 CuadroTexto">
          <a:extLst>
            <a:ext uri="{FF2B5EF4-FFF2-40B4-BE49-F238E27FC236}">
              <a16:creationId xmlns:a16="http://schemas.microsoft.com/office/drawing/2014/main" id="{00000000-0008-0000-2000-00007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8" name="117 CuadroTexto">
          <a:extLst>
            <a:ext uri="{FF2B5EF4-FFF2-40B4-BE49-F238E27FC236}">
              <a16:creationId xmlns:a16="http://schemas.microsoft.com/office/drawing/2014/main" id="{00000000-0008-0000-2000-00007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9" name="118 CuadroTexto">
          <a:extLst>
            <a:ext uri="{FF2B5EF4-FFF2-40B4-BE49-F238E27FC236}">
              <a16:creationId xmlns:a16="http://schemas.microsoft.com/office/drawing/2014/main" id="{00000000-0008-0000-2000-00007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0" name="119 CuadroTexto">
          <a:extLst>
            <a:ext uri="{FF2B5EF4-FFF2-40B4-BE49-F238E27FC236}">
              <a16:creationId xmlns:a16="http://schemas.microsoft.com/office/drawing/2014/main" id="{00000000-0008-0000-2000-00007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1" name="120 CuadroTexto">
          <a:extLst>
            <a:ext uri="{FF2B5EF4-FFF2-40B4-BE49-F238E27FC236}">
              <a16:creationId xmlns:a16="http://schemas.microsoft.com/office/drawing/2014/main" id="{00000000-0008-0000-2000-00007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2" name="121 CuadroTexto">
          <a:extLst>
            <a:ext uri="{FF2B5EF4-FFF2-40B4-BE49-F238E27FC236}">
              <a16:creationId xmlns:a16="http://schemas.microsoft.com/office/drawing/2014/main" id="{00000000-0008-0000-2000-00007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3" name="122 CuadroTexto">
          <a:extLst>
            <a:ext uri="{FF2B5EF4-FFF2-40B4-BE49-F238E27FC236}">
              <a16:creationId xmlns:a16="http://schemas.microsoft.com/office/drawing/2014/main" id="{00000000-0008-0000-2000-00007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4" name="123 CuadroTexto">
          <a:extLst>
            <a:ext uri="{FF2B5EF4-FFF2-40B4-BE49-F238E27FC236}">
              <a16:creationId xmlns:a16="http://schemas.microsoft.com/office/drawing/2014/main" id="{00000000-0008-0000-2000-00007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5" name="124 CuadroTexto">
          <a:extLst>
            <a:ext uri="{FF2B5EF4-FFF2-40B4-BE49-F238E27FC236}">
              <a16:creationId xmlns:a16="http://schemas.microsoft.com/office/drawing/2014/main" id="{00000000-0008-0000-2000-00007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6" name="125 CuadroTexto">
          <a:extLst>
            <a:ext uri="{FF2B5EF4-FFF2-40B4-BE49-F238E27FC236}">
              <a16:creationId xmlns:a16="http://schemas.microsoft.com/office/drawing/2014/main" id="{00000000-0008-0000-2000-00007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7" name="126 CuadroTexto">
          <a:extLst>
            <a:ext uri="{FF2B5EF4-FFF2-40B4-BE49-F238E27FC236}">
              <a16:creationId xmlns:a16="http://schemas.microsoft.com/office/drawing/2014/main" id="{00000000-0008-0000-2000-00007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8" name="127 CuadroTexto">
          <a:extLst>
            <a:ext uri="{FF2B5EF4-FFF2-40B4-BE49-F238E27FC236}">
              <a16:creationId xmlns:a16="http://schemas.microsoft.com/office/drawing/2014/main" id="{00000000-0008-0000-2000-00008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9" name="128 CuadroTexto">
          <a:extLst>
            <a:ext uri="{FF2B5EF4-FFF2-40B4-BE49-F238E27FC236}">
              <a16:creationId xmlns:a16="http://schemas.microsoft.com/office/drawing/2014/main" id="{00000000-0008-0000-2000-00008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0" name="129 CuadroTexto">
          <a:extLst>
            <a:ext uri="{FF2B5EF4-FFF2-40B4-BE49-F238E27FC236}">
              <a16:creationId xmlns:a16="http://schemas.microsoft.com/office/drawing/2014/main" id="{00000000-0008-0000-2000-00008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1" name="130 CuadroTexto">
          <a:extLst>
            <a:ext uri="{FF2B5EF4-FFF2-40B4-BE49-F238E27FC236}">
              <a16:creationId xmlns:a16="http://schemas.microsoft.com/office/drawing/2014/main" id="{00000000-0008-0000-2000-00008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2" name="131 CuadroTexto">
          <a:extLst>
            <a:ext uri="{FF2B5EF4-FFF2-40B4-BE49-F238E27FC236}">
              <a16:creationId xmlns:a16="http://schemas.microsoft.com/office/drawing/2014/main" id="{00000000-0008-0000-2000-00008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3" name="132 CuadroTexto">
          <a:extLst>
            <a:ext uri="{FF2B5EF4-FFF2-40B4-BE49-F238E27FC236}">
              <a16:creationId xmlns:a16="http://schemas.microsoft.com/office/drawing/2014/main" id="{00000000-0008-0000-2000-00008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4" name="133 CuadroTexto">
          <a:extLst>
            <a:ext uri="{FF2B5EF4-FFF2-40B4-BE49-F238E27FC236}">
              <a16:creationId xmlns:a16="http://schemas.microsoft.com/office/drawing/2014/main" id="{00000000-0008-0000-2000-00008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5" name="134 CuadroTexto">
          <a:extLst>
            <a:ext uri="{FF2B5EF4-FFF2-40B4-BE49-F238E27FC236}">
              <a16:creationId xmlns:a16="http://schemas.microsoft.com/office/drawing/2014/main" id="{00000000-0008-0000-2000-00008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6" name="135 CuadroTexto">
          <a:extLst>
            <a:ext uri="{FF2B5EF4-FFF2-40B4-BE49-F238E27FC236}">
              <a16:creationId xmlns:a16="http://schemas.microsoft.com/office/drawing/2014/main" id="{00000000-0008-0000-2000-00008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7" name="136 CuadroTexto">
          <a:extLst>
            <a:ext uri="{FF2B5EF4-FFF2-40B4-BE49-F238E27FC236}">
              <a16:creationId xmlns:a16="http://schemas.microsoft.com/office/drawing/2014/main" id="{00000000-0008-0000-2000-00008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8" name="137 CuadroTexto">
          <a:extLst>
            <a:ext uri="{FF2B5EF4-FFF2-40B4-BE49-F238E27FC236}">
              <a16:creationId xmlns:a16="http://schemas.microsoft.com/office/drawing/2014/main" id="{00000000-0008-0000-2000-00008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9" name="138 CuadroTexto">
          <a:extLst>
            <a:ext uri="{FF2B5EF4-FFF2-40B4-BE49-F238E27FC236}">
              <a16:creationId xmlns:a16="http://schemas.microsoft.com/office/drawing/2014/main" id="{00000000-0008-0000-2000-00008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0" name="139 CuadroTexto">
          <a:extLst>
            <a:ext uri="{FF2B5EF4-FFF2-40B4-BE49-F238E27FC236}">
              <a16:creationId xmlns:a16="http://schemas.microsoft.com/office/drawing/2014/main" id="{00000000-0008-0000-2000-00008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1" name="140 CuadroTexto">
          <a:extLst>
            <a:ext uri="{FF2B5EF4-FFF2-40B4-BE49-F238E27FC236}">
              <a16:creationId xmlns:a16="http://schemas.microsoft.com/office/drawing/2014/main" id="{00000000-0008-0000-2000-00008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2" name="141 CuadroTexto">
          <a:extLst>
            <a:ext uri="{FF2B5EF4-FFF2-40B4-BE49-F238E27FC236}">
              <a16:creationId xmlns:a16="http://schemas.microsoft.com/office/drawing/2014/main" id="{00000000-0008-0000-2000-00008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3" name="142 CuadroTexto">
          <a:extLst>
            <a:ext uri="{FF2B5EF4-FFF2-40B4-BE49-F238E27FC236}">
              <a16:creationId xmlns:a16="http://schemas.microsoft.com/office/drawing/2014/main" id="{00000000-0008-0000-2000-00008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4" name="143 CuadroTexto">
          <a:extLst>
            <a:ext uri="{FF2B5EF4-FFF2-40B4-BE49-F238E27FC236}">
              <a16:creationId xmlns:a16="http://schemas.microsoft.com/office/drawing/2014/main" id="{00000000-0008-0000-2000-00009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5" name="144 CuadroTexto">
          <a:extLst>
            <a:ext uri="{FF2B5EF4-FFF2-40B4-BE49-F238E27FC236}">
              <a16:creationId xmlns:a16="http://schemas.microsoft.com/office/drawing/2014/main" id="{00000000-0008-0000-2000-00009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6" name="145 CuadroTexto">
          <a:extLst>
            <a:ext uri="{FF2B5EF4-FFF2-40B4-BE49-F238E27FC236}">
              <a16:creationId xmlns:a16="http://schemas.microsoft.com/office/drawing/2014/main" id="{00000000-0008-0000-2000-00009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7" name="146 CuadroTexto">
          <a:extLst>
            <a:ext uri="{FF2B5EF4-FFF2-40B4-BE49-F238E27FC236}">
              <a16:creationId xmlns:a16="http://schemas.microsoft.com/office/drawing/2014/main" id="{00000000-0008-0000-2000-00009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8" name="147 CuadroTexto">
          <a:extLst>
            <a:ext uri="{FF2B5EF4-FFF2-40B4-BE49-F238E27FC236}">
              <a16:creationId xmlns:a16="http://schemas.microsoft.com/office/drawing/2014/main" id="{00000000-0008-0000-2000-00009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9" name="148 CuadroTexto">
          <a:extLst>
            <a:ext uri="{FF2B5EF4-FFF2-40B4-BE49-F238E27FC236}">
              <a16:creationId xmlns:a16="http://schemas.microsoft.com/office/drawing/2014/main" id="{00000000-0008-0000-2000-00009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0" name="149 CuadroTexto">
          <a:extLst>
            <a:ext uri="{FF2B5EF4-FFF2-40B4-BE49-F238E27FC236}">
              <a16:creationId xmlns:a16="http://schemas.microsoft.com/office/drawing/2014/main" id="{00000000-0008-0000-2000-00009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1" name="150 CuadroTexto">
          <a:extLst>
            <a:ext uri="{FF2B5EF4-FFF2-40B4-BE49-F238E27FC236}">
              <a16:creationId xmlns:a16="http://schemas.microsoft.com/office/drawing/2014/main" id="{00000000-0008-0000-2000-00009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2" name="151 CuadroTexto">
          <a:extLst>
            <a:ext uri="{FF2B5EF4-FFF2-40B4-BE49-F238E27FC236}">
              <a16:creationId xmlns:a16="http://schemas.microsoft.com/office/drawing/2014/main" id="{00000000-0008-0000-2000-00009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3" name="152 CuadroTexto">
          <a:extLst>
            <a:ext uri="{FF2B5EF4-FFF2-40B4-BE49-F238E27FC236}">
              <a16:creationId xmlns:a16="http://schemas.microsoft.com/office/drawing/2014/main" id="{00000000-0008-0000-2000-00009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4" name="153 CuadroTexto">
          <a:extLst>
            <a:ext uri="{FF2B5EF4-FFF2-40B4-BE49-F238E27FC236}">
              <a16:creationId xmlns:a16="http://schemas.microsoft.com/office/drawing/2014/main" id="{00000000-0008-0000-2000-00009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5" name="154 CuadroTexto">
          <a:extLst>
            <a:ext uri="{FF2B5EF4-FFF2-40B4-BE49-F238E27FC236}">
              <a16:creationId xmlns:a16="http://schemas.microsoft.com/office/drawing/2014/main" id="{00000000-0008-0000-2000-00009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6" name="155 CuadroTexto">
          <a:extLst>
            <a:ext uri="{FF2B5EF4-FFF2-40B4-BE49-F238E27FC236}">
              <a16:creationId xmlns:a16="http://schemas.microsoft.com/office/drawing/2014/main" id="{00000000-0008-0000-2000-00009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7" name="156 CuadroTexto">
          <a:extLst>
            <a:ext uri="{FF2B5EF4-FFF2-40B4-BE49-F238E27FC236}">
              <a16:creationId xmlns:a16="http://schemas.microsoft.com/office/drawing/2014/main" id="{00000000-0008-0000-2000-00009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8" name="157 CuadroTexto">
          <a:extLst>
            <a:ext uri="{FF2B5EF4-FFF2-40B4-BE49-F238E27FC236}">
              <a16:creationId xmlns:a16="http://schemas.microsoft.com/office/drawing/2014/main" id="{00000000-0008-0000-2000-00009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9" name="158 CuadroTexto">
          <a:extLst>
            <a:ext uri="{FF2B5EF4-FFF2-40B4-BE49-F238E27FC236}">
              <a16:creationId xmlns:a16="http://schemas.microsoft.com/office/drawing/2014/main" id="{00000000-0008-0000-2000-00009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0" name="159 CuadroTexto">
          <a:extLst>
            <a:ext uri="{FF2B5EF4-FFF2-40B4-BE49-F238E27FC236}">
              <a16:creationId xmlns:a16="http://schemas.microsoft.com/office/drawing/2014/main" id="{00000000-0008-0000-2000-0000A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1" name="160 CuadroTexto">
          <a:extLst>
            <a:ext uri="{FF2B5EF4-FFF2-40B4-BE49-F238E27FC236}">
              <a16:creationId xmlns:a16="http://schemas.microsoft.com/office/drawing/2014/main" id="{00000000-0008-0000-2000-0000A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2" name="161 CuadroTexto">
          <a:extLst>
            <a:ext uri="{FF2B5EF4-FFF2-40B4-BE49-F238E27FC236}">
              <a16:creationId xmlns:a16="http://schemas.microsoft.com/office/drawing/2014/main" id="{00000000-0008-0000-2000-0000A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3" name="162 CuadroTexto">
          <a:extLst>
            <a:ext uri="{FF2B5EF4-FFF2-40B4-BE49-F238E27FC236}">
              <a16:creationId xmlns:a16="http://schemas.microsoft.com/office/drawing/2014/main" id="{00000000-0008-0000-2000-0000A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4" name="163 CuadroTexto">
          <a:extLst>
            <a:ext uri="{FF2B5EF4-FFF2-40B4-BE49-F238E27FC236}">
              <a16:creationId xmlns:a16="http://schemas.microsoft.com/office/drawing/2014/main" id="{00000000-0008-0000-2000-0000A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5" name="164 CuadroTexto">
          <a:extLst>
            <a:ext uri="{FF2B5EF4-FFF2-40B4-BE49-F238E27FC236}">
              <a16:creationId xmlns:a16="http://schemas.microsoft.com/office/drawing/2014/main" id="{00000000-0008-0000-2000-0000A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6" name="165 CuadroTexto">
          <a:extLst>
            <a:ext uri="{FF2B5EF4-FFF2-40B4-BE49-F238E27FC236}">
              <a16:creationId xmlns:a16="http://schemas.microsoft.com/office/drawing/2014/main" id="{00000000-0008-0000-2000-0000A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7" name="166 CuadroTexto">
          <a:extLst>
            <a:ext uri="{FF2B5EF4-FFF2-40B4-BE49-F238E27FC236}">
              <a16:creationId xmlns:a16="http://schemas.microsoft.com/office/drawing/2014/main" id="{00000000-0008-0000-2000-0000A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8" name="167 CuadroTexto">
          <a:extLst>
            <a:ext uri="{FF2B5EF4-FFF2-40B4-BE49-F238E27FC236}">
              <a16:creationId xmlns:a16="http://schemas.microsoft.com/office/drawing/2014/main" id="{00000000-0008-0000-2000-0000A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9" name="168 CuadroTexto">
          <a:extLst>
            <a:ext uri="{FF2B5EF4-FFF2-40B4-BE49-F238E27FC236}">
              <a16:creationId xmlns:a16="http://schemas.microsoft.com/office/drawing/2014/main" id="{00000000-0008-0000-2000-0000A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0" name="169 CuadroTexto">
          <a:extLst>
            <a:ext uri="{FF2B5EF4-FFF2-40B4-BE49-F238E27FC236}">
              <a16:creationId xmlns:a16="http://schemas.microsoft.com/office/drawing/2014/main" id="{00000000-0008-0000-2000-0000A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1" name="170 CuadroTexto">
          <a:extLst>
            <a:ext uri="{FF2B5EF4-FFF2-40B4-BE49-F238E27FC236}">
              <a16:creationId xmlns:a16="http://schemas.microsoft.com/office/drawing/2014/main" id="{00000000-0008-0000-2000-0000A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2" name="171 CuadroTexto">
          <a:extLst>
            <a:ext uri="{FF2B5EF4-FFF2-40B4-BE49-F238E27FC236}">
              <a16:creationId xmlns:a16="http://schemas.microsoft.com/office/drawing/2014/main" id="{00000000-0008-0000-2000-0000A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3" name="172 CuadroTexto">
          <a:extLst>
            <a:ext uri="{FF2B5EF4-FFF2-40B4-BE49-F238E27FC236}">
              <a16:creationId xmlns:a16="http://schemas.microsoft.com/office/drawing/2014/main" id="{00000000-0008-0000-2000-0000A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4" name="173 CuadroTexto">
          <a:extLst>
            <a:ext uri="{FF2B5EF4-FFF2-40B4-BE49-F238E27FC236}">
              <a16:creationId xmlns:a16="http://schemas.microsoft.com/office/drawing/2014/main" id="{00000000-0008-0000-2000-0000A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5" name="174 CuadroTexto">
          <a:extLst>
            <a:ext uri="{FF2B5EF4-FFF2-40B4-BE49-F238E27FC236}">
              <a16:creationId xmlns:a16="http://schemas.microsoft.com/office/drawing/2014/main" id="{00000000-0008-0000-2000-0000A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6" name="175 CuadroTexto">
          <a:extLst>
            <a:ext uri="{FF2B5EF4-FFF2-40B4-BE49-F238E27FC236}">
              <a16:creationId xmlns:a16="http://schemas.microsoft.com/office/drawing/2014/main" id="{00000000-0008-0000-2000-0000B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7" name="176 CuadroTexto">
          <a:extLst>
            <a:ext uri="{FF2B5EF4-FFF2-40B4-BE49-F238E27FC236}">
              <a16:creationId xmlns:a16="http://schemas.microsoft.com/office/drawing/2014/main" id="{00000000-0008-0000-2000-0000B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8" name="177 CuadroTexto">
          <a:extLst>
            <a:ext uri="{FF2B5EF4-FFF2-40B4-BE49-F238E27FC236}">
              <a16:creationId xmlns:a16="http://schemas.microsoft.com/office/drawing/2014/main" id="{00000000-0008-0000-2000-0000B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9" name="178 CuadroTexto">
          <a:extLst>
            <a:ext uri="{FF2B5EF4-FFF2-40B4-BE49-F238E27FC236}">
              <a16:creationId xmlns:a16="http://schemas.microsoft.com/office/drawing/2014/main" id="{00000000-0008-0000-2000-0000B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0" name="179 CuadroTexto">
          <a:extLst>
            <a:ext uri="{FF2B5EF4-FFF2-40B4-BE49-F238E27FC236}">
              <a16:creationId xmlns:a16="http://schemas.microsoft.com/office/drawing/2014/main" id="{00000000-0008-0000-2000-0000B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1" name="180 CuadroTexto">
          <a:extLst>
            <a:ext uri="{FF2B5EF4-FFF2-40B4-BE49-F238E27FC236}">
              <a16:creationId xmlns:a16="http://schemas.microsoft.com/office/drawing/2014/main" id="{00000000-0008-0000-2000-0000B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2" name="181 CuadroTexto">
          <a:extLst>
            <a:ext uri="{FF2B5EF4-FFF2-40B4-BE49-F238E27FC236}">
              <a16:creationId xmlns:a16="http://schemas.microsoft.com/office/drawing/2014/main" id="{00000000-0008-0000-2000-0000B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3" name="182 CuadroTexto">
          <a:extLst>
            <a:ext uri="{FF2B5EF4-FFF2-40B4-BE49-F238E27FC236}">
              <a16:creationId xmlns:a16="http://schemas.microsoft.com/office/drawing/2014/main" id="{00000000-0008-0000-2000-0000B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4" name="183 CuadroTexto">
          <a:extLst>
            <a:ext uri="{FF2B5EF4-FFF2-40B4-BE49-F238E27FC236}">
              <a16:creationId xmlns:a16="http://schemas.microsoft.com/office/drawing/2014/main" id="{00000000-0008-0000-2000-0000B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5" name="184 CuadroTexto">
          <a:extLst>
            <a:ext uri="{FF2B5EF4-FFF2-40B4-BE49-F238E27FC236}">
              <a16:creationId xmlns:a16="http://schemas.microsoft.com/office/drawing/2014/main" id="{00000000-0008-0000-2000-0000B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6" name="185 CuadroTexto">
          <a:extLst>
            <a:ext uri="{FF2B5EF4-FFF2-40B4-BE49-F238E27FC236}">
              <a16:creationId xmlns:a16="http://schemas.microsoft.com/office/drawing/2014/main" id="{00000000-0008-0000-2000-0000B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7" name="186 CuadroTexto">
          <a:extLst>
            <a:ext uri="{FF2B5EF4-FFF2-40B4-BE49-F238E27FC236}">
              <a16:creationId xmlns:a16="http://schemas.microsoft.com/office/drawing/2014/main" id="{00000000-0008-0000-2000-0000B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8" name="187 CuadroTexto">
          <a:extLst>
            <a:ext uri="{FF2B5EF4-FFF2-40B4-BE49-F238E27FC236}">
              <a16:creationId xmlns:a16="http://schemas.microsoft.com/office/drawing/2014/main" id="{00000000-0008-0000-2000-0000B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9" name="188 CuadroTexto">
          <a:extLst>
            <a:ext uri="{FF2B5EF4-FFF2-40B4-BE49-F238E27FC236}">
              <a16:creationId xmlns:a16="http://schemas.microsoft.com/office/drawing/2014/main" id="{00000000-0008-0000-2000-0000B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0" name="189 CuadroTexto">
          <a:extLst>
            <a:ext uri="{FF2B5EF4-FFF2-40B4-BE49-F238E27FC236}">
              <a16:creationId xmlns:a16="http://schemas.microsoft.com/office/drawing/2014/main" id="{00000000-0008-0000-2000-0000B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1" name="190 CuadroTexto">
          <a:extLst>
            <a:ext uri="{FF2B5EF4-FFF2-40B4-BE49-F238E27FC236}">
              <a16:creationId xmlns:a16="http://schemas.microsoft.com/office/drawing/2014/main" id="{00000000-0008-0000-2000-0000B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2" name="191 CuadroTexto">
          <a:extLst>
            <a:ext uri="{FF2B5EF4-FFF2-40B4-BE49-F238E27FC236}">
              <a16:creationId xmlns:a16="http://schemas.microsoft.com/office/drawing/2014/main" id="{00000000-0008-0000-2000-0000C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3" name="192 CuadroTexto">
          <a:extLst>
            <a:ext uri="{FF2B5EF4-FFF2-40B4-BE49-F238E27FC236}">
              <a16:creationId xmlns:a16="http://schemas.microsoft.com/office/drawing/2014/main" id="{00000000-0008-0000-2000-0000C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4" name="193 CuadroTexto">
          <a:extLst>
            <a:ext uri="{FF2B5EF4-FFF2-40B4-BE49-F238E27FC236}">
              <a16:creationId xmlns:a16="http://schemas.microsoft.com/office/drawing/2014/main" id="{00000000-0008-0000-2000-0000C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5" name="194 CuadroTexto">
          <a:extLst>
            <a:ext uri="{FF2B5EF4-FFF2-40B4-BE49-F238E27FC236}">
              <a16:creationId xmlns:a16="http://schemas.microsoft.com/office/drawing/2014/main" id="{00000000-0008-0000-2000-0000C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6" name="195 CuadroTexto">
          <a:extLst>
            <a:ext uri="{FF2B5EF4-FFF2-40B4-BE49-F238E27FC236}">
              <a16:creationId xmlns:a16="http://schemas.microsoft.com/office/drawing/2014/main" id="{00000000-0008-0000-2000-0000C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7" name="196 CuadroTexto">
          <a:extLst>
            <a:ext uri="{FF2B5EF4-FFF2-40B4-BE49-F238E27FC236}">
              <a16:creationId xmlns:a16="http://schemas.microsoft.com/office/drawing/2014/main" id="{00000000-0008-0000-2000-0000C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8" name="197 CuadroTexto">
          <a:extLst>
            <a:ext uri="{FF2B5EF4-FFF2-40B4-BE49-F238E27FC236}">
              <a16:creationId xmlns:a16="http://schemas.microsoft.com/office/drawing/2014/main" id="{00000000-0008-0000-2000-0000C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9" name="198 CuadroTexto">
          <a:extLst>
            <a:ext uri="{FF2B5EF4-FFF2-40B4-BE49-F238E27FC236}">
              <a16:creationId xmlns:a16="http://schemas.microsoft.com/office/drawing/2014/main" id="{00000000-0008-0000-2000-0000C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0" name="199 CuadroTexto">
          <a:extLst>
            <a:ext uri="{FF2B5EF4-FFF2-40B4-BE49-F238E27FC236}">
              <a16:creationId xmlns:a16="http://schemas.microsoft.com/office/drawing/2014/main" id="{00000000-0008-0000-2000-0000C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1" name="200 CuadroTexto">
          <a:extLst>
            <a:ext uri="{FF2B5EF4-FFF2-40B4-BE49-F238E27FC236}">
              <a16:creationId xmlns:a16="http://schemas.microsoft.com/office/drawing/2014/main" id="{00000000-0008-0000-2000-0000C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2" name="201 CuadroTexto">
          <a:extLst>
            <a:ext uri="{FF2B5EF4-FFF2-40B4-BE49-F238E27FC236}">
              <a16:creationId xmlns:a16="http://schemas.microsoft.com/office/drawing/2014/main" id="{00000000-0008-0000-2000-0000C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3" name="202 CuadroTexto">
          <a:extLst>
            <a:ext uri="{FF2B5EF4-FFF2-40B4-BE49-F238E27FC236}">
              <a16:creationId xmlns:a16="http://schemas.microsoft.com/office/drawing/2014/main" id="{00000000-0008-0000-2000-0000C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4" name="203 CuadroTexto">
          <a:extLst>
            <a:ext uri="{FF2B5EF4-FFF2-40B4-BE49-F238E27FC236}">
              <a16:creationId xmlns:a16="http://schemas.microsoft.com/office/drawing/2014/main" id="{00000000-0008-0000-2000-0000C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5" name="204 CuadroTexto">
          <a:extLst>
            <a:ext uri="{FF2B5EF4-FFF2-40B4-BE49-F238E27FC236}">
              <a16:creationId xmlns:a16="http://schemas.microsoft.com/office/drawing/2014/main" id="{00000000-0008-0000-2000-0000C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6" name="205 CuadroTexto">
          <a:extLst>
            <a:ext uri="{FF2B5EF4-FFF2-40B4-BE49-F238E27FC236}">
              <a16:creationId xmlns:a16="http://schemas.microsoft.com/office/drawing/2014/main" id="{00000000-0008-0000-2000-0000C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7" name="206 CuadroTexto">
          <a:extLst>
            <a:ext uri="{FF2B5EF4-FFF2-40B4-BE49-F238E27FC236}">
              <a16:creationId xmlns:a16="http://schemas.microsoft.com/office/drawing/2014/main" id="{00000000-0008-0000-2000-0000C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8" name="207 CuadroTexto">
          <a:extLst>
            <a:ext uri="{FF2B5EF4-FFF2-40B4-BE49-F238E27FC236}">
              <a16:creationId xmlns:a16="http://schemas.microsoft.com/office/drawing/2014/main" id="{00000000-0008-0000-2000-0000D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9" name="208 CuadroTexto">
          <a:extLst>
            <a:ext uri="{FF2B5EF4-FFF2-40B4-BE49-F238E27FC236}">
              <a16:creationId xmlns:a16="http://schemas.microsoft.com/office/drawing/2014/main" id="{00000000-0008-0000-2000-0000D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10" name="209 CuadroTexto">
          <a:extLst>
            <a:ext uri="{FF2B5EF4-FFF2-40B4-BE49-F238E27FC236}">
              <a16:creationId xmlns:a16="http://schemas.microsoft.com/office/drawing/2014/main" id="{00000000-0008-0000-2000-0000D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11" name="210 CuadroTexto">
          <a:extLst>
            <a:ext uri="{FF2B5EF4-FFF2-40B4-BE49-F238E27FC236}">
              <a16:creationId xmlns:a16="http://schemas.microsoft.com/office/drawing/2014/main" id="{00000000-0008-0000-2000-0000D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12" name="211 CuadroTexto">
          <a:extLst>
            <a:ext uri="{FF2B5EF4-FFF2-40B4-BE49-F238E27FC236}">
              <a16:creationId xmlns:a16="http://schemas.microsoft.com/office/drawing/2014/main" id="{00000000-0008-0000-2000-0000D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13" name="212 CuadroTexto">
          <a:extLst>
            <a:ext uri="{FF2B5EF4-FFF2-40B4-BE49-F238E27FC236}">
              <a16:creationId xmlns:a16="http://schemas.microsoft.com/office/drawing/2014/main" id="{00000000-0008-0000-2000-0000D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14" name="213 CuadroTexto">
          <a:extLst>
            <a:ext uri="{FF2B5EF4-FFF2-40B4-BE49-F238E27FC236}">
              <a16:creationId xmlns:a16="http://schemas.microsoft.com/office/drawing/2014/main" id="{00000000-0008-0000-2000-0000D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15" name="214 CuadroTexto">
          <a:extLst>
            <a:ext uri="{FF2B5EF4-FFF2-40B4-BE49-F238E27FC236}">
              <a16:creationId xmlns:a16="http://schemas.microsoft.com/office/drawing/2014/main" id="{00000000-0008-0000-2000-0000D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16" name="215 CuadroTexto">
          <a:extLst>
            <a:ext uri="{FF2B5EF4-FFF2-40B4-BE49-F238E27FC236}">
              <a16:creationId xmlns:a16="http://schemas.microsoft.com/office/drawing/2014/main" id="{00000000-0008-0000-2000-0000D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17" name="216 CuadroTexto">
          <a:extLst>
            <a:ext uri="{FF2B5EF4-FFF2-40B4-BE49-F238E27FC236}">
              <a16:creationId xmlns:a16="http://schemas.microsoft.com/office/drawing/2014/main" id="{00000000-0008-0000-2000-0000D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18" name="217 CuadroTexto">
          <a:extLst>
            <a:ext uri="{FF2B5EF4-FFF2-40B4-BE49-F238E27FC236}">
              <a16:creationId xmlns:a16="http://schemas.microsoft.com/office/drawing/2014/main" id="{00000000-0008-0000-2000-0000D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19" name="218 CuadroTexto">
          <a:extLst>
            <a:ext uri="{FF2B5EF4-FFF2-40B4-BE49-F238E27FC236}">
              <a16:creationId xmlns:a16="http://schemas.microsoft.com/office/drawing/2014/main" id="{00000000-0008-0000-2000-0000D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0" name="219 CuadroTexto">
          <a:extLst>
            <a:ext uri="{FF2B5EF4-FFF2-40B4-BE49-F238E27FC236}">
              <a16:creationId xmlns:a16="http://schemas.microsoft.com/office/drawing/2014/main" id="{00000000-0008-0000-2000-0000D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1" name="220 CuadroTexto">
          <a:extLst>
            <a:ext uri="{FF2B5EF4-FFF2-40B4-BE49-F238E27FC236}">
              <a16:creationId xmlns:a16="http://schemas.microsoft.com/office/drawing/2014/main" id="{00000000-0008-0000-2000-0000D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2" name="221 CuadroTexto">
          <a:extLst>
            <a:ext uri="{FF2B5EF4-FFF2-40B4-BE49-F238E27FC236}">
              <a16:creationId xmlns:a16="http://schemas.microsoft.com/office/drawing/2014/main" id="{00000000-0008-0000-2000-0000D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3" name="222 CuadroTexto">
          <a:extLst>
            <a:ext uri="{FF2B5EF4-FFF2-40B4-BE49-F238E27FC236}">
              <a16:creationId xmlns:a16="http://schemas.microsoft.com/office/drawing/2014/main" id="{00000000-0008-0000-2000-0000D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4" name="223 CuadroTexto">
          <a:extLst>
            <a:ext uri="{FF2B5EF4-FFF2-40B4-BE49-F238E27FC236}">
              <a16:creationId xmlns:a16="http://schemas.microsoft.com/office/drawing/2014/main" id="{00000000-0008-0000-2000-0000E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5" name="224 CuadroTexto">
          <a:extLst>
            <a:ext uri="{FF2B5EF4-FFF2-40B4-BE49-F238E27FC236}">
              <a16:creationId xmlns:a16="http://schemas.microsoft.com/office/drawing/2014/main" id="{00000000-0008-0000-2000-0000E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6" name="225 CuadroTexto">
          <a:extLst>
            <a:ext uri="{FF2B5EF4-FFF2-40B4-BE49-F238E27FC236}">
              <a16:creationId xmlns:a16="http://schemas.microsoft.com/office/drawing/2014/main" id="{00000000-0008-0000-2000-0000E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7" name="226 CuadroTexto">
          <a:extLst>
            <a:ext uri="{FF2B5EF4-FFF2-40B4-BE49-F238E27FC236}">
              <a16:creationId xmlns:a16="http://schemas.microsoft.com/office/drawing/2014/main" id="{00000000-0008-0000-2000-0000E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8" name="227 CuadroTexto">
          <a:extLst>
            <a:ext uri="{FF2B5EF4-FFF2-40B4-BE49-F238E27FC236}">
              <a16:creationId xmlns:a16="http://schemas.microsoft.com/office/drawing/2014/main" id="{00000000-0008-0000-2000-0000E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9" name="228 CuadroTexto">
          <a:extLst>
            <a:ext uri="{FF2B5EF4-FFF2-40B4-BE49-F238E27FC236}">
              <a16:creationId xmlns:a16="http://schemas.microsoft.com/office/drawing/2014/main" id="{00000000-0008-0000-2000-0000E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0" name="229 CuadroTexto">
          <a:extLst>
            <a:ext uri="{FF2B5EF4-FFF2-40B4-BE49-F238E27FC236}">
              <a16:creationId xmlns:a16="http://schemas.microsoft.com/office/drawing/2014/main" id="{00000000-0008-0000-2000-0000E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1" name="230 CuadroTexto">
          <a:extLst>
            <a:ext uri="{FF2B5EF4-FFF2-40B4-BE49-F238E27FC236}">
              <a16:creationId xmlns:a16="http://schemas.microsoft.com/office/drawing/2014/main" id="{00000000-0008-0000-2000-0000E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2" name="231 CuadroTexto">
          <a:extLst>
            <a:ext uri="{FF2B5EF4-FFF2-40B4-BE49-F238E27FC236}">
              <a16:creationId xmlns:a16="http://schemas.microsoft.com/office/drawing/2014/main" id="{00000000-0008-0000-2000-0000E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3" name="232 CuadroTexto">
          <a:extLst>
            <a:ext uri="{FF2B5EF4-FFF2-40B4-BE49-F238E27FC236}">
              <a16:creationId xmlns:a16="http://schemas.microsoft.com/office/drawing/2014/main" id="{00000000-0008-0000-2000-0000E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4" name="233 CuadroTexto">
          <a:extLst>
            <a:ext uri="{FF2B5EF4-FFF2-40B4-BE49-F238E27FC236}">
              <a16:creationId xmlns:a16="http://schemas.microsoft.com/office/drawing/2014/main" id="{00000000-0008-0000-2000-0000E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5" name="234 CuadroTexto">
          <a:extLst>
            <a:ext uri="{FF2B5EF4-FFF2-40B4-BE49-F238E27FC236}">
              <a16:creationId xmlns:a16="http://schemas.microsoft.com/office/drawing/2014/main" id="{00000000-0008-0000-2000-0000E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6" name="235 CuadroTexto">
          <a:extLst>
            <a:ext uri="{FF2B5EF4-FFF2-40B4-BE49-F238E27FC236}">
              <a16:creationId xmlns:a16="http://schemas.microsoft.com/office/drawing/2014/main" id="{00000000-0008-0000-2000-0000E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7" name="236 CuadroTexto">
          <a:extLst>
            <a:ext uri="{FF2B5EF4-FFF2-40B4-BE49-F238E27FC236}">
              <a16:creationId xmlns:a16="http://schemas.microsoft.com/office/drawing/2014/main" id="{00000000-0008-0000-2000-0000E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8" name="237 CuadroTexto">
          <a:extLst>
            <a:ext uri="{FF2B5EF4-FFF2-40B4-BE49-F238E27FC236}">
              <a16:creationId xmlns:a16="http://schemas.microsoft.com/office/drawing/2014/main" id="{00000000-0008-0000-2000-0000E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9" name="238 CuadroTexto">
          <a:extLst>
            <a:ext uri="{FF2B5EF4-FFF2-40B4-BE49-F238E27FC236}">
              <a16:creationId xmlns:a16="http://schemas.microsoft.com/office/drawing/2014/main" id="{00000000-0008-0000-2000-0000E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0" name="239 CuadroTexto">
          <a:extLst>
            <a:ext uri="{FF2B5EF4-FFF2-40B4-BE49-F238E27FC236}">
              <a16:creationId xmlns:a16="http://schemas.microsoft.com/office/drawing/2014/main" id="{00000000-0008-0000-2000-0000F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1" name="240 CuadroTexto">
          <a:extLst>
            <a:ext uri="{FF2B5EF4-FFF2-40B4-BE49-F238E27FC236}">
              <a16:creationId xmlns:a16="http://schemas.microsoft.com/office/drawing/2014/main" id="{00000000-0008-0000-2000-0000F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2" name="241 CuadroTexto">
          <a:extLst>
            <a:ext uri="{FF2B5EF4-FFF2-40B4-BE49-F238E27FC236}">
              <a16:creationId xmlns:a16="http://schemas.microsoft.com/office/drawing/2014/main" id="{00000000-0008-0000-2000-0000F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3" name="242 CuadroTexto">
          <a:extLst>
            <a:ext uri="{FF2B5EF4-FFF2-40B4-BE49-F238E27FC236}">
              <a16:creationId xmlns:a16="http://schemas.microsoft.com/office/drawing/2014/main" id="{00000000-0008-0000-2000-0000F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4" name="243 CuadroTexto">
          <a:extLst>
            <a:ext uri="{FF2B5EF4-FFF2-40B4-BE49-F238E27FC236}">
              <a16:creationId xmlns:a16="http://schemas.microsoft.com/office/drawing/2014/main" id="{00000000-0008-0000-2000-0000F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5" name="244 CuadroTexto">
          <a:extLst>
            <a:ext uri="{FF2B5EF4-FFF2-40B4-BE49-F238E27FC236}">
              <a16:creationId xmlns:a16="http://schemas.microsoft.com/office/drawing/2014/main" id="{00000000-0008-0000-2000-0000F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6" name="245 CuadroTexto">
          <a:extLst>
            <a:ext uri="{FF2B5EF4-FFF2-40B4-BE49-F238E27FC236}">
              <a16:creationId xmlns:a16="http://schemas.microsoft.com/office/drawing/2014/main" id="{00000000-0008-0000-2000-0000F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7" name="246 CuadroTexto">
          <a:extLst>
            <a:ext uri="{FF2B5EF4-FFF2-40B4-BE49-F238E27FC236}">
              <a16:creationId xmlns:a16="http://schemas.microsoft.com/office/drawing/2014/main" id="{00000000-0008-0000-2000-0000F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8" name="247 CuadroTexto">
          <a:extLst>
            <a:ext uri="{FF2B5EF4-FFF2-40B4-BE49-F238E27FC236}">
              <a16:creationId xmlns:a16="http://schemas.microsoft.com/office/drawing/2014/main" id="{00000000-0008-0000-2000-0000F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9" name="248 CuadroTexto">
          <a:extLst>
            <a:ext uri="{FF2B5EF4-FFF2-40B4-BE49-F238E27FC236}">
              <a16:creationId xmlns:a16="http://schemas.microsoft.com/office/drawing/2014/main" id="{00000000-0008-0000-2000-0000F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0" name="249 CuadroTexto">
          <a:extLst>
            <a:ext uri="{FF2B5EF4-FFF2-40B4-BE49-F238E27FC236}">
              <a16:creationId xmlns:a16="http://schemas.microsoft.com/office/drawing/2014/main" id="{00000000-0008-0000-2000-0000F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1" name="250 CuadroTexto">
          <a:extLst>
            <a:ext uri="{FF2B5EF4-FFF2-40B4-BE49-F238E27FC236}">
              <a16:creationId xmlns:a16="http://schemas.microsoft.com/office/drawing/2014/main" id="{00000000-0008-0000-2000-0000F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2" name="251 CuadroTexto">
          <a:extLst>
            <a:ext uri="{FF2B5EF4-FFF2-40B4-BE49-F238E27FC236}">
              <a16:creationId xmlns:a16="http://schemas.microsoft.com/office/drawing/2014/main" id="{00000000-0008-0000-2000-0000F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3" name="252 CuadroTexto">
          <a:extLst>
            <a:ext uri="{FF2B5EF4-FFF2-40B4-BE49-F238E27FC236}">
              <a16:creationId xmlns:a16="http://schemas.microsoft.com/office/drawing/2014/main" id="{00000000-0008-0000-2000-0000F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4" name="253 CuadroTexto">
          <a:extLst>
            <a:ext uri="{FF2B5EF4-FFF2-40B4-BE49-F238E27FC236}">
              <a16:creationId xmlns:a16="http://schemas.microsoft.com/office/drawing/2014/main" id="{00000000-0008-0000-2000-0000F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5" name="254 CuadroTexto">
          <a:extLst>
            <a:ext uri="{FF2B5EF4-FFF2-40B4-BE49-F238E27FC236}">
              <a16:creationId xmlns:a16="http://schemas.microsoft.com/office/drawing/2014/main" id="{00000000-0008-0000-2000-0000F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6" name="255 CuadroTexto">
          <a:extLst>
            <a:ext uri="{FF2B5EF4-FFF2-40B4-BE49-F238E27FC236}">
              <a16:creationId xmlns:a16="http://schemas.microsoft.com/office/drawing/2014/main" id="{00000000-0008-0000-2000-000000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7" name="256 CuadroTexto">
          <a:extLst>
            <a:ext uri="{FF2B5EF4-FFF2-40B4-BE49-F238E27FC236}">
              <a16:creationId xmlns:a16="http://schemas.microsoft.com/office/drawing/2014/main" id="{00000000-0008-0000-2000-000001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8" name="257 CuadroTexto">
          <a:extLst>
            <a:ext uri="{FF2B5EF4-FFF2-40B4-BE49-F238E27FC236}">
              <a16:creationId xmlns:a16="http://schemas.microsoft.com/office/drawing/2014/main" id="{00000000-0008-0000-2000-000002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9" name="258 CuadroTexto">
          <a:extLst>
            <a:ext uri="{FF2B5EF4-FFF2-40B4-BE49-F238E27FC236}">
              <a16:creationId xmlns:a16="http://schemas.microsoft.com/office/drawing/2014/main" id="{00000000-0008-0000-2000-000003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0" name="259 CuadroTexto">
          <a:extLst>
            <a:ext uri="{FF2B5EF4-FFF2-40B4-BE49-F238E27FC236}">
              <a16:creationId xmlns:a16="http://schemas.microsoft.com/office/drawing/2014/main" id="{00000000-0008-0000-2000-000004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1" name="260 CuadroTexto">
          <a:extLst>
            <a:ext uri="{FF2B5EF4-FFF2-40B4-BE49-F238E27FC236}">
              <a16:creationId xmlns:a16="http://schemas.microsoft.com/office/drawing/2014/main" id="{00000000-0008-0000-2000-000005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2" name="261 CuadroTexto">
          <a:extLst>
            <a:ext uri="{FF2B5EF4-FFF2-40B4-BE49-F238E27FC236}">
              <a16:creationId xmlns:a16="http://schemas.microsoft.com/office/drawing/2014/main" id="{00000000-0008-0000-2000-000006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3" name="262 CuadroTexto">
          <a:extLst>
            <a:ext uri="{FF2B5EF4-FFF2-40B4-BE49-F238E27FC236}">
              <a16:creationId xmlns:a16="http://schemas.microsoft.com/office/drawing/2014/main" id="{00000000-0008-0000-2000-000007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4" name="263 CuadroTexto">
          <a:extLst>
            <a:ext uri="{FF2B5EF4-FFF2-40B4-BE49-F238E27FC236}">
              <a16:creationId xmlns:a16="http://schemas.microsoft.com/office/drawing/2014/main" id="{00000000-0008-0000-2000-000008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5" name="264 CuadroTexto">
          <a:extLst>
            <a:ext uri="{FF2B5EF4-FFF2-40B4-BE49-F238E27FC236}">
              <a16:creationId xmlns:a16="http://schemas.microsoft.com/office/drawing/2014/main" id="{00000000-0008-0000-2000-000009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6" name="265 CuadroTexto">
          <a:extLst>
            <a:ext uri="{FF2B5EF4-FFF2-40B4-BE49-F238E27FC236}">
              <a16:creationId xmlns:a16="http://schemas.microsoft.com/office/drawing/2014/main" id="{00000000-0008-0000-2000-00000A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7" name="266 CuadroTexto">
          <a:extLst>
            <a:ext uri="{FF2B5EF4-FFF2-40B4-BE49-F238E27FC236}">
              <a16:creationId xmlns:a16="http://schemas.microsoft.com/office/drawing/2014/main" id="{00000000-0008-0000-2000-00000B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8" name="267 CuadroTexto">
          <a:extLst>
            <a:ext uri="{FF2B5EF4-FFF2-40B4-BE49-F238E27FC236}">
              <a16:creationId xmlns:a16="http://schemas.microsoft.com/office/drawing/2014/main" id="{00000000-0008-0000-2000-00000C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2366" cy="207869"/>
    <xdr:sp macro="" textlink="">
      <xdr:nvSpPr>
        <xdr:cNvPr id="269" name="268 CuadroTexto">
          <a:extLst>
            <a:ext uri="{FF2B5EF4-FFF2-40B4-BE49-F238E27FC236}">
              <a16:creationId xmlns:a16="http://schemas.microsoft.com/office/drawing/2014/main" id="{00000000-0008-0000-2000-00000D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70" name="269 CuadroTexto">
          <a:extLst>
            <a:ext uri="{FF2B5EF4-FFF2-40B4-BE49-F238E27FC236}">
              <a16:creationId xmlns:a16="http://schemas.microsoft.com/office/drawing/2014/main" id="{00000000-0008-0000-2000-00000E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71" name="270 CuadroTexto">
          <a:extLst>
            <a:ext uri="{FF2B5EF4-FFF2-40B4-BE49-F238E27FC236}">
              <a16:creationId xmlns:a16="http://schemas.microsoft.com/office/drawing/2014/main" id="{00000000-0008-0000-2000-00000F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72" name="271 CuadroTexto">
          <a:extLst>
            <a:ext uri="{FF2B5EF4-FFF2-40B4-BE49-F238E27FC236}">
              <a16:creationId xmlns:a16="http://schemas.microsoft.com/office/drawing/2014/main" id="{00000000-0008-0000-2000-000010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73" name="272 CuadroTexto">
          <a:extLst>
            <a:ext uri="{FF2B5EF4-FFF2-40B4-BE49-F238E27FC236}">
              <a16:creationId xmlns:a16="http://schemas.microsoft.com/office/drawing/2014/main" id="{00000000-0008-0000-2000-000011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74" name="273 CuadroTexto">
          <a:extLst>
            <a:ext uri="{FF2B5EF4-FFF2-40B4-BE49-F238E27FC236}">
              <a16:creationId xmlns:a16="http://schemas.microsoft.com/office/drawing/2014/main" id="{00000000-0008-0000-2000-000012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75" name="274 CuadroTexto">
          <a:extLst>
            <a:ext uri="{FF2B5EF4-FFF2-40B4-BE49-F238E27FC236}">
              <a16:creationId xmlns:a16="http://schemas.microsoft.com/office/drawing/2014/main" id="{00000000-0008-0000-2000-000013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76" name="275 CuadroTexto">
          <a:extLst>
            <a:ext uri="{FF2B5EF4-FFF2-40B4-BE49-F238E27FC236}">
              <a16:creationId xmlns:a16="http://schemas.microsoft.com/office/drawing/2014/main" id="{00000000-0008-0000-2000-000014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77" name="276 CuadroTexto">
          <a:extLst>
            <a:ext uri="{FF2B5EF4-FFF2-40B4-BE49-F238E27FC236}">
              <a16:creationId xmlns:a16="http://schemas.microsoft.com/office/drawing/2014/main" id="{00000000-0008-0000-2000-000015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78" name="277 CuadroTexto">
          <a:extLst>
            <a:ext uri="{FF2B5EF4-FFF2-40B4-BE49-F238E27FC236}">
              <a16:creationId xmlns:a16="http://schemas.microsoft.com/office/drawing/2014/main" id="{00000000-0008-0000-2000-000016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79" name="278 CuadroTexto">
          <a:extLst>
            <a:ext uri="{FF2B5EF4-FFF2-40B4-BE49-F238E27FC236}">
              <a16:creationId xmlns:a16="http://schemas.microsoft.com/office/drawing/2014/main" id="{00000000-0008-0000-2000-000017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80" name="279 CuadroTexto">
          <a:extLst>
            <a:ext uri="{FF2B5EF4-FFF2-40B4-BE49-F238E27FC236}">
              <a16:creationId xmlns:a16="http://schemas.microsoft.com/office/drawing/2014/main" id="{00000000-0008-0000-2000-000018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81" name="280 CuadroTexto">
          <a:extLst>
            <a:ext uri="{FF2B5EF4-FFF2-40B4-BE49-F238E27FC236}">
              <a16:creationId xmlns:a16="http://schemas.microsoft.com/office/drawing/2014/main" id="{00000000-0008-0000-2000-000019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82" name="281 CuadroTexto">
          <a:extLst>
            <a:ext uri="{FF2B5EF4-FFF2-40B4-BE49-F238E27FC236}">
              <a16:creationId xmlns:a16="http://schemas.microsoft.com/office/drawing/2014/main" id="{00000000-0008-0000-2000-00001A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83" name="282 CuadroTexto">
          <a:extLst>
            <a:ext uri="{FF2B5EF4-FFF2-40B4-BE49-F238E27FC236}">
              <a16:creationId xmlns:a16="http://schemas.microsoft.com/office/drawing/2014/main" id="{00000000-0008-0000-2000-00001B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84" name="283 CuadroTexto">
          <a:extLst>
            <a:ext uri="{FF2B5EF4-FFF2-40B4-BE49-F238E27FC236}">
              <a16:creationId xmlns:a16="http://schemas.microsoft.com/office/drawing/2014/main" id="{00000000-0008-0000-2000-00001C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85" name="284 CuadroTexto">
          <a:extLst>
            <a:ext uri="{FF2B5EF4-FFF2-40B4-BE49-F238E27FC236}">
              <a16:creationId xmlns:a16="http://schemas.microsoft.com/office/drawing/2014/main" id="{00000000-0008-0000-2000-00001D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6" name="285 CuadroTexto">
          <a:extLst>
            <a:ext uri="{FF2B5EF4-FFF2-40B4-BE49-F238E27FC236}">
              <a16:creationId xmlns:a16="http://schemas.microsoft.com/office/drawing/2014/main" id="{00000000-0008-0000-2000-00001E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7" name="286 CuadroTexto">
          <a:extLst>
            <a:ext uri="{FF2B5EF4-FFF2-40B4-BE49-F238E27FC236}">
              <a16:creationId xmlns:a16="http://schemas.microsoft.com/office/drawing/2014/main" id="{00000000-0008-0000-2000-00001F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8" name="287 CuadroTexto">
          <a:extLst>
            <a:ext uri="{FF2B5EF4-FFF2-40B4-BE49-F238E27FC236}">
              <a16:creationId xmlns:a16="http://schemas.microsoft.com/office/drawing/2014/main" id="{00000000-0008-0000-2000-000020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9" name="288 CuadroTexto">
          <a:extLst>
            <a:ext uri="{FF2B5EF4-FFF2-40B4-BE49-F238E27FC236}">
              <a16:creationId xmlns:a16="http://schemas.microsoft.com/office/drawing/2014/main" id="{00000000-0008-0000-2000-000021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0" name="289 CuadroTexto">
          <a:extLst>
            <a:ext uri="{FF2B5EF4-FFF2-40B4-BE49-F238E27FC236}">
              <a16:creationId xmlns:a16="http://schemas.microsoft.com/office/drawing/2014/main" id="{00000000-0008-0000-2000-000022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1" name="290 CuadroTexto">
          <a:extLst>
            <a:ext uri="{FF2B5EF4-FFF2-40B4-BE49-F238E27FC236}">
              <a16:creationId xmlns:a16="http://schemas.microsoft.com/office/drawing/2014/main" id="{00000000-0008-0000-2000-000023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2" name="291 CuadroTexto">
          <a:extLst>
            <a:ext uri="{FF2B5EF4-FFF2-40B4-BE49-F238E27FC236}">
              <a16:creationId xmlns:a16="http://schemas.microsoft.com/office/drawing/2014/main" id="{00000000-0008-0000-2000-000024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3" name="292 CuadroTexto">
          <a:extLst>
            <a:ext uri="{FF2B5EF4-FFF2-40B4-BE49-F238E27FC236}">
              <a16:creationId xmlns:a16="http://schemas.microsoft.com/office/drawing/2014/main" id="{00000000-0008-0000-2000-000025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4" name="293 CuadroTexto">
          <a:extLst>
            <a:ext uri="{FF2B5EF4-FFF2-40B4-BE49-F238E27FC236}">
              <a16:creationId xmlns:a16="http://schemas.microsoft.com/office/drawing/2014/main" id="{00000000-0008-0000-2000-000026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5" name="294 CuadroTexto">
          <a:extLst>
            <a:ext uri="{FF2B5EF4-FFF2-40B4-BE49-F238E27FC236}">
              <a16:creationId xmlns:a16="http://schemas.microsoft.com/office/drawing/2014/main" id="{00000000-0008-0000-2000-000027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6" name="295 CuadroTexto">
          <a:extLst>
            <a:ext uri="{FF2B5EF4-FFF2-40B4-BE49-F238E27FC236}">
              <a16:creationId xmlns:a16="http://schemas.microsoft.com/office/drawing/2014/main" id="{00000000-0008-0000-2000-000028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7" name="296 CuadroTexto">
          <a:extLst>
            <a:ext uri="{FF2B5EF4-FFF2-40B4-BE49-F238E27FC236}">
              <a16:creationId xmlns:a16="http://schemas.microsoft.com/office/drawing/2014/main" id="{00000000-0008-0000-2000-000029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98" name="301 CuadroTexto">
          <a:extLst>
            <a:ext uri="{FF2B5EF4-FFF2-40B4-BE49-F238E27FC236}">
              <a16:creationId xmlns:a16="http://schemas.microsoft.com/office/drawing/2014/main" id="{00000000-0008-0000-2000-00002A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99" name="302 CuadroTexto">
          <a:extLst>
            <a:ext uri="{FF2B5EF4-FFF2-40B4-BE49-F238E27FC236}">
              <a16:creationId xmlns:a16="http://schemas.microsoft.com/office/drawing/2014/main" id="{00000000-0008-0000-2000-00002B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00" name="307 CuadroTexto">
          <a:extLst>
            <a:ext uri="{FF2B5EF4-FFF2-40B4-BE49-F238E27FC236}">
              <a16:creationId xmlns:a16="http://schemas.microsoft.com/office/drawing/2014/main" id="{00000000-0008-0000-2000-00002C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01" name="308 CuadroTexto">
          <a:extLst>
            <a:ext uri="{FF2B5EF4-FFF2-40B4-BE49-F238E27FC236}">
              <a16:creationId xmlns:a16="http://schemas.microsoft.com/office/drawing/2014/main" id="{00000000-0008-0000-2000-00002D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02" name="309 CuadroTexto">
          <a:extLst>
            <a:ext uri="{FF2B5EF4-FFF2-40B4-BE49-F238E27FC236}">
              <a16:creationId xmlns:a16="http://schemas.microsoft.com/office/drawing/2014/main" id="{00000000-0008-0000-2000-00002E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03" name="310 CuadroTexto">
          <a:extLst>
            <a:ext uri="{FF2B5EF4-FFF2-40B4-BE49-F238E27FC236}">
              <a16:creationId xmlns:a16="http://schemas.microsoft.com/office/drawing/2014/main" id="{00000000-0008-0000-2000-00002F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04" name="311 CuadroTexto">
          <a:extLst>
            <a:ext uri="{FF2B5EF4-FFF2-40B4-BE49-F238E27FC236}">
              <a16:creationId xmlns:a16="http://schemas.microsoft.com/office/drawing/2014/main" id="{00000000-0008-0000-2000-000030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05" name="312 CuadroTexto">
          <a:extLst>
            <a:ext uri="{FF2B5EF4-FFF2-40B4-BE49-F238E27FC236}">
              <a16:creationId xmlns:a16="http://schemas.microsoft.com/office/drawing/2014/main" id="{00000000-0008-0000-2000-000031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06" name="313 CuadroTexto">
          <a:extLst>
            <a:ext uri="{FF2B5EF4-FFF2-40B4-BE49-F238E27FC236}">
              <a16:creationId xmlns:a16="http://schemas.microsoft.com/office/drawing/2014/main" id="{00000000-0008-0000-2000-000032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07" name="314 CuadroTexto">
          <a:extLst>
            <a:ext uri="{FF2B5EF4-FFF2-40B4-BE49-F238E27FC236}">
              <a16:creationId xmlns:a16="http://schemas.microsoft.com/office/drawing/2014/main" id="{00000000-0008-0000-2000-000033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08" name="315 CuadroTexto">
          <a:extLst>
            <a:ext uri="{FF2B5EF4-FFF2-40B4-BE49-F238E27FC236}">
              <a16:creationId xmlns:a16="http://schemas.microsoft.com/office/drawing/2014/main" id="{00000000-0008-0000-2000-000034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09" name="316 CuadroTexto">
          <a:extLst>
            <a:ext uri="{FF2B5EF4-FFF2-40B4-BE49-F238E27FC236}">
              <a16:creationId xmlns:a16="http://schemas.microsoft.com/office/drawing/2014/main" id="{00000000-0008-0000-2000-000035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10" name="317 CuadroTexto">
          <a:extLst>
            <a:ext uri="{FF2B5EF4-FFF2-40B4-BE49-F238E27FC236}">
              <a16:creationId xmlns:a16="http://schemas.microsoft.com/office/drawing/2014/main" id="{00000000-0008-0000-2000-000036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11" name="318 CuadroTexto">
          <a:extLst>
            <a:ext uri="{FF2B5EF4-FFF2-40B4-BE49-F238E27FC236}">
              <a16:creationId xmlns:a16="http://schemas.microsoft.com/office/drawing/2014/main" id="{00000000-0008-0000-2000-000037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12" name="319 CuadroTexto">
          <a:extLst>
            <a:ext uri="{FF2B5EF4-FFF2-40B4-BE49-F238E27FC236}">
              <a16:creationId xmlns:a16="http://schemas.microsoft.com/office/drawing/2014/main" id="{00000000-0008-0000-2000-000038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13" name="320 CuadroTexto">
          <a:extLst>
            <a:ext uri="{FF2B5EF4-FFF2-40B4-BE49-F238E27FC236}">
              <a16:creationId xmlns:a16="http://schemas.microsoft.com/office/drawing/2014/main" id="{00000000-0008-0000-2000-000039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14" name="321 CuadroTexto">
          <a:extLst>
            <a:ext uri="{FF2B5EF4-FFF2-40B4-BE49-F238E27FC236}">
              <a16:creationId xmlns:a16="http://schemas.microsoft.com/office/drawing/2014/main" id="{00000000-0008-0000-2000-00003A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15" name="322 CuadroTexto">
          <a:extLst>
            <a:ext uri="{FF2B5EF4-FFF2-40B4-BE49-F238E27FC236}">
              <a16:creationId xmlns:a16="http://schemas.microsoft.com/office/drawing/2014/main" id="{00000000-0008-0000-2000-00003B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16" name="323 CuadroTexto">
          <a:extLst>
            <a:ext uri="{FF2B5EF4-FFF2-40B4-BE49-F238E27FC236}">
              <a16:creationId xmlns:a16="http://schemas.microsoft.com/office/drawing/2014/main" id="{00000000-0008-0000-2000-00003C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17" name="324 CuadroTexto">
          <a:extLst>
            <a:ext uri="{FF2B5EF4-FFF2-40B4-BE49-F238E27FC236}">
              <a16:creationId xmlns:a16="http://schemas.microsoft.com/office/drawing/2014/main" id="{00000000-0008-0000-2000-00003D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18" name="325 CuadroTexto">
          <a:extLst>
            <a:ext uri="{FF2B5EF4-FFF2-40B4-BE49-F238E27FC236}">
              <a16:creationId xmlns:a16="http://schemas.microsoft.com/office/drawing/2014/main" id="{00000000-0008-0000-2000-00003E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19" name="326 CuadroTexto">
          <a:extLst>
            <a:ext uri="{FF2B5EF4-FFF2-40B4-BE49-F238E27FC236}">
              <a16:creationId xmlns:a16="http://schemas.microsoft.com/office/drawing/2014/main" id="{00000000-0008-0000-2000-00003F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20" name="327 CuadroTexto">
          <a:extLst>
            <a:ext uri="{FF2B5EF4-FFF2-40B4-BE49-F238E27FC236}">
              <a16:creationId xmlns:a16="http://schemas.microsoft.com/office/drawing/2014/main" id="{00000000-0008-0000-2000-000040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21" name="328 CuadroTexto">
          <a:extLst>
            <a:ext uri="{FF2B5EF4-FFF2-40B4-BE49-F238E27FC236}">
              <a16:creationId xmlns:a16="http://schemas.microsoft.com/office/drawing/2014/main" id="{00000000-0008-0000-2000-000041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22" name="329 CuadroTexto">
          <a:extLst>
            <a:ext uri="{FF2B5EF4-FFF2-40B4-BE49-F238E27FC236}">
              <a16:creationId xmlns:a16="http://schemas.microsoft.com/office/drawing/2014/main" id="{00000000-0008-0000-2000-000042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23" name="330 CuadroTexto">
          <a:extLst>
            <a:ext uri="{FF2B5EF4-FFF2-40B4-BE49-F238E27FC236}">
              <a16:creationId xmlns:a16="http://schemas.microsoft.com/office/drawing/2014/main" id="{00000000-0008-0000-2000-000043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24" name="331 CuadroTexto">
          <a:extLst>
            <a:ext uri="{FF2B5EF4-FFF2-40B4-BE49-F238E27FC236}">
              <a16:creationId xmlns:a16="http://schemas.microsoft.com/office/drawing/2014/main" id="{00000000-0008-0000-2000-000044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25" name="332 CuadroTexto">
          <a:extLst>
            <a:ext uri="{FF2B5EF4-FFF2-40B4-BE49-F238E27FC236}">
              <a16:creationId xmlns:a16="http://schemas.microsoft.com/office/drawing/2014/main" id="{00000000-0008-0000-2000-000045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26" name="333 CuadroTexto">
          <a:extLst>
            <a:ext uri="{FF2B5EF4-FFF2-40B4-BE49-F238E27FC236}">
              <a16:creationId xmlns:a16="http://schemas.microsoft.com/office/drawing/2014/main" id="{00000000-0008-0000-2000-000046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27" name="334 CuadroTexto">
          <a:extLst>
            <a:ext uri="{FF2B5EF4-FFF2-40B4-BE49-F238E27FC236}">
              <a16:creationId xmlns:a16="http://schemas.microsoft.com/office/drawing/2014/main" id="{00000000-0008-0000-2000-000047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28" name="335 CuadroTexto">
          <a:extLst>
            <a:ext uri="{FF2B5EF4-FFF2-40B4-BE49-F238E27FC236}">
              <a16:creationId xmlns:a16="http://schemas.microsoft.com/office/drawing/2014/main" id="{00000000-0008-0000-2000-000048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29" name="336 CuadroTexto">
          <a:extLst>
            <a:ext uri="{FF2B5EF4-FFF2-40B4-BE49-F238E27FC236}">
              <a16:creationId xmlns:a16="http://schemas.microsoft.com/office/drawing/2014/main" id="{00000000-0008-0000-2000-000049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30" name="337 CuadroTexto">
          <a:extLst>
            <a:ext uri="{FF2B5EF4-FFF2-40B4-BE49-F238E27FC236}">
              <a16:creationId xmlns:a16="http://schemas.microsoft.com/office/drawing/2014/main" id="{00000000-0008-0000-2000-00004A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31" name="338 CuadroTexto">
          <a:extLst>
            <a:ext uri="{FF2B5EF4-FFF2-40B4-BE49-F238E27FC236}">
              <a16:creationId xmlns:a16="http://schemas.microsoft.com/office/drawing/2014/main" id="{00000000-0008-0000-2000-00004B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32" name="339 CuadroTexto">
          <a:extLst>
            <a:ext uri="{FF2B5EF4-FFF2-40B4-BE49-F238E27FC236}">
              <a16:creationId xmlns:a16="http://schemas.microsoft.com/office/drawing/2014/main" id="{00000000-0008-0000-2000-00004C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33" name="340 CuadroTexto">
          <a:extLst>
            <a:ext uri="{FF2B5EF4-FFF2-40B4-BE49-F238E27FC236}">
              <a16:creationId xmlns:a16="http://schemas.microsoft.com/office/drawing/2014/main" id="{00000000-0008-0000-2000-00004D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34" name="341 CuadroTexto">
          <a:extLst>
            <a:ext uri="{FF2B5EF4-FFF2-40B4-BE49-F238E27FC236}">
              <a16:creationId xmlns:a16="http://schemas.microsoft.com/office/drawing/2014/main" id="{00000000-0008-0000-2000-00004E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35" name="342 CuadroTexto">
          <a:extLst>
            <a:ext uri="{FF2B5EF4-FFF2-40B4-BE49-F238E27FC236}">
              <a16:creationId xmlns:a16="http://schemas.microsoft.com/office/drawing/2014/main" id="{00000000-0008-0000-2000-00004F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36" name="343 CuadroTexto">
          <a:extLst>
            <a:ext uri="{FF2B5EF4-FFF2-40B4-BE49-F238E27FC236}">
              <a16:creationId xmlns:a16="http://schemas.microsoft.com/office/drawing/2014/main" id="{00000000-0008-0000-2000-000050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37" name="344 CuadroTexto">
          <a:extLst>
            <a:ext uri="{FF2B5EF4-FFF2-40B4-BE49-F238E27FC236}">
              <a16:creationId xmlns:a16="http://schemas.microsoft.com/office/drawing/2014/main" id="{00000000-0008-0000-2000-000051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38" name="345 CuadroTexto">
          <a:extLst>
            <a:ext uri="{FF2B5EF4-FFF2-40B4-BE49-F238E27FC236}">
              <a16:creationId xmlns:a16="http://schemas.microsoft.com/office/drawing/2014/main" id="{00000000-0008-0000-2000-000052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39" name="346 CuadroTexto">
          <a:extLst>
            <a:ext uri="{FF2B5EF4-FFF2-40B4-BE49-F238E27FC236}">
              <a16:creationId xmlns:a16="http://schemas.microsoft.com/office/drawing/2014/main" id="{00000000-0008-0000-2000-000053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40" name="347 CuadroTexto">
          <a:extLst>
            <a:ext uri="{FF2B5EF4-FFF2-40B4-BE49-F238E27FC236}">
              <a16:creationId xmlns:a16="http://schemas.microsoft.com/office/drawing/2014/main" id="{00000000-0008-0000-2000-000054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41" name="348 CuadroTexto">
          <a:extLst>
            <a:ext uri="{FF2B5EF4-FFF2-40B4-BE49-F238E27FC236}">
              <a16:creationId xmlns:a16="http://schemas.microsoft.com/office/drawing/2014/main" id="{00000000-0008-0000-2000-000055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42" name="349 CuadroTexto">
          <a:extLst>
            <a:ext uri="{FF2B5EF4-FFF2-40B4-BE49-F238E27FC236}">
              <a16:creationId xmlns:a16="http://schemas.microsoft.com/office/drawing/2014/main" id="{00000000-0008-0000-2000-000056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43" name="350 CuadroTexto">
          <a:extLst>
            <a:ext uri="{FF2B5EF4-FFF2-40B4-BE49-F238E27FC236}">
              <a16:creationId xmlns:a16="http://schemas.microsoft.com/office/drawing/2014/main" id="{00000000-0008-0000-2000-000057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44" name="351 CuadroTexto">
          <a:extLst>
            <a:ext uri="{FF2B5EF4-FFF2-40B4-BE49-F238E27FC236}">
              <a16:creationId xmlns:a16="http://schemas.microsoft.com/office/drawing/2014/main" id="{00000000-0008-0000-2000-000058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45" name="352 CuadroTexto">
          <a:extLst>
            <a:ext uri="{FF2B5EF4-FFF2-40B4-BE49-F238E27FC236}">
              <a16:creationId xmlns:a16="http://schemas.microsoft.com/office/drawing/2014/main" id="{00000000-0008-0000-2000-000059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46" name="353 CuadroTexto">
          <a:extLst>
            <a:ext uri="{FF2B5EF4-FFF2-40B4-BE49-F238E27FC236}">
              <a16:creationId xmlns:a16="http://schemas.microsoft.com/office/drawing/2014/main" id="{00000000-0008-0000-2000-00005A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47" name="354 CuadroTexto">
          <a:extLst>
            <a:ext uri="{FF2B5EF4-FFF2-40B4-BE49-F238E27FC236}">
              <a16:creationId xmlns:a16="http://schemas.microsoft.com/office/drawing/2014/main" id="{00000000-0008-0000-2000-00005B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48" name="355 CuadroTexto">
          <a:extLst>
            <a:ext uri="{FF2B5EF4-FFF2-40B4-BE49-F238E27FC236}">
              <a16:creationId xmlns:a16="http://schemas.microsoft.com/office/drawing/2014/main" id="{00000000-0008-0000-2000-00005C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49" name="356 CuadroTexto">
          <a:extLst>
            <a:ext uri="{FF2B5EF4-FFF2-40B4-BE49-F238E27FC236}">
              <a16:creationId xmlns:a16="http://schemas.microsoft.com/office/drawing/2014/main" id="{00000000-0008-0000-2000-00005D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50" name="357 CuadroTexto">
          <a:extLst>
            <a:ext uri="{FF2B5EF4-FFF2-40B4-BE49-F238E27FC236}">
              <a16:creationId xmlns:a16="http://schemas.microsoft.com/office/drawing/2014/main" id="{00000000-0008-0000-2000-00005E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51" name="358 CuadroTexto">
          <a:extLst>
            <a:ext uri="{FF2B5EF4-FFF2-40B4-BE49-F238E27FC236}">
              <a16:creationId xmlns:a16="http://schemas.microsoft.com/office/drawing/2014/main" id="{00000000-0008-0000-2000-00005F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52" name="359 CuadroTexto">
          <a:extLst>
            <a:ext uri="{FF2B5EF4-FFF2-40B4-BE49-F238E27FC236}">
              <a16:creationId xmlns:a16="http://schemas.microsoft.com/office/drawing/2014/main" id="{00000000-0008-0000-2000-000060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53" name="360 CuadroTexto">
          <a:extLst>
            <a:ext uri="{FF2B5EF4-FFF2-40B4-BE49-F238E27FC236}">
              <a16:creationId xmlns:a16="http://schemas.microsoft.com/office/drawing/2014/main" id="{00000000-0008-0000-2000-000061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54" name="361 CuadroTexto">
          <a:extLst>
            <a:ext uri="{FF2B5EF4-FFF2-40B4-BE49-F238E27FC236}">
              <a16:creationId xmlns:a16="http://schemas.microsoft.com/office/drawing/2014/main" id="{00000000-0008-0000-2000-000062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55" name="362 CuadroTexto">
          <a:extLst>
            <a:ext uri="{FF2B5EF4-FFF2-40B4-BE49-F238E27FC236}">
              <a16:creationId xmlns:a16="http://schemas.microsoft.com/office/drawing/2014/main" id="{00000000-0008-0000-2000-000063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56" name="363 CuadroTexto">
          <a:extLst>
            <a:ext uri="{FF2B5EF4-FFF2-40B4-BE49-F238E27FC236}">
              <a16:creationId xmlns:a16="http://schemas.microsoft.com/office/drawing/2014/main" id="{00000000-0008-0000-2000-000064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57" name="364 CuadroTexto">
          <a:extLst>
            <a:ext uri="{FF2B5EF4-FFF2-40B4-BE49-F238E27FC236}">
              <a16:creationId xmlns:a16="http://schemas.microsoft.com/office/drawing/2014/main" id="{00000000-0008-0000-2000-000065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58" name="365 CuadroTexto">
          <a:extLst>
            <a:ext uri="{FF2B5EF4-FFF2-40B4-BE49-F238E27FC236}">
              <a16:creationId xmlns:a16="http://schemas.microsoft.com/office/drawing/2014/main" id="{00000000-0008-0000-2000-000066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59" name="366 CuadroTexto">
          <a:extLst>
            <a:ext uri="{FF2B5EF4-FFF2-40B4-BE49-F238E27FC236}">
              <a16:creationId xmlns:a16="http://schemas.microsoft.com/office/drawing/2014/main" id="{00000000-0008-0000-2000-000067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60" name="367 CuadroTexto">
          <a:extLst>
            <a:ext uri="{FF2B5EF4-FFF2-40B4-BE49-F238E27FC236}">
              <a16:creationId xmlns:a16="http://schemas.microsoft.com/office/drawing/2014/main" id="{00000000-0008-0000-2000-000068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61" name="368 CuadroTexto">
          <a:extLst>
            <a:ext uri="{FF2B5EF4-FFF2-40B4-BE49-F238E27FC236}">
              <a16:creationId xmlns:a16="http://schemas.microsoft.com/office/drawing/2014/main" id="{00000000-0008-0000-2000-000069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62" name="369 CuadroTexto">
          <a:extLst>
            <a:ext uri="{FF2B5EF4-FFF2-40B4-BE49-F238E27FC236}">
              <a16:creationId xmlns:a16="http://schemas.microsoft.com/office/drawing/2014/main" id="{00000000-0008-0000-2000-00006A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63" name="370 CuadroTexto">
          <a:extLst>
            <a:ext uri="{FF2B5EF4-FFF2-40B4-BE49-F238E27FC236}">
              <a16:creationId xmlns:a16="http://schemas.microsoft.com/office/drawing/2014/main" id="{00000000-0008-0000-2000-00006B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64" name="371 CuadroTexto">
          <a:extLst>
            <a:ext uri="{FF2B5EF4-FFF2-40B4-BE49-F238E27FC236}">
              <a16:creationId xmlns:a16="http://schemas.microsoft.com/office/drawing/2014/main" id="{00000000-0008-0000-2000-00006C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65" name="372 CuadroTexto">
          <a:extLst>
            <a:ext uri="{FF2B5EF4-FFF2-40B4-BE49-F238E27FC236}">
              <a16:creationId xmlns:a16="http://schemas.microsoft.com/office/drawing/2014/main" id="{00000000-0008-0000-2000-00006D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66" name="373 CuadroTexto">
          <a:extLst>
            <a:ext uri="{FF2B5EF4-FFF2-40B4-BE49-F238E27FC236}">
              <a16:creationId xmlns:a16="http://schemas.microsoft.com/office/drawing/2014/main" id="{00000000-0008-0000-2000-00006E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67" name="374 CuadroTexto">
          <a:extLst>
            <a:ext uri="{FF2B5EF4-FFF2-40B4-BE49-F238E27FC236}">
              <a16:creationId xmlns:a16="http://schemas.microsoft.com/office/drawing/2014/main" id="{00000000-0008-0000-2000-00006F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68" name="375 CuadroTexto">
          <a:extLst>
            <a:ext uri="{FF2B5EF4-FFF2-40B4-BE49-F238E27FC236}">
              <a16:creationId xmlns:a16="http://schemas.microsoft.com/office/drawing/2014/main" id="{00000000-0008-0000-2000-000070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69" name="376 CuadroTexto">
          <a:extLst>
            <a:ext uri="{FF2B5EF4-FFF2-40B4-BE49-F238E27FC236}">
              <a16:creationId xmlns:a16="http://schemas.microsoft.com/office/drawing/2014/main" id="{00000000-0008-0000-2000-000071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70" name="377 CuadroTexto">
          <a:extLst>
            <a:ext uri="{FF2B5EF4-FFF2-40B4-BE49-F238E27FC236}">
              <a16:creationId xmlns:a16="http://schemas.microsoft.com/office/drawing/2014/main" id="{00000000-0008-0000-2000-000072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71" name="378 CuadroTexto">
          <a:extLst>
            <a:ext uri="{FF2B5EF4-FFF2-40B4-BE49-F238E27FC236}">
              <a16:creationId xmlns:a16="http://schemas.microsoft.com/office/drawing/2014/main" id="{00000000-0008-0000-2000-000073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72" name="379 CuadroTexto">
          <a:extLst>
            <a:ext uri="{FF2B5EF4-FFF2-40B4-BE49-F238E27FC236}">
              <a16:creationId xmlns:a16="http://schemas.microsoft.com/office/drawing/2014/main" id="{00000000-0008-0000-2000-000074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73" name="380 CuadroTexto">
          <a:extLst>
            <a:ext uri="{FF2B5EF4-FFF2-40B4-BE49-F238E27FC236}">
              <a16:creationId xmlns:a16="http://schemas.microsoft.com/office/drawing/2014/main" id="{00000000-0008-0000-2000-000075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74" name="381 CuadroTexto">
          <a:extLst>
            <a:ext uri="{FF2B5EF4-FFF2-40B4-BE49-F238E27FC236}">
              <a16:creationId xmlns:a16="http://schemas.microsoft.com/office/drawing/2014/main" id="{00000000-0008-0000-2000-000076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75" name="382 CuadroTexto">
          <a:extLst>
            <a:ext uri="{FF2B5EF4-FFF2-40B4-BE49-F238E27FC236}">
              <a16:creationId xmlns:a16="http://schemas.microsoft.com/office/drawing/2014/main" id="{00000000-0008-0000-2000-000077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76" name="383 CuadroTexto">
          <a:extLst>
            <a:ext uri="{FF2B5EF4-FFF2-40B4-BE49-F238E27FC236}">
              <a16:creationId xmlns:a16="http://schemas.microsoft.com/office/drawing/2014/main" id="{00000000-0008-0000-2000-000078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77" name="384 CuadroTexto">
          <a:extLst>
            <a:ext uri="{FF2B5EF4-FFF2-40B4-BE49-F238E27FC236}">
              <a16:creationId xmlns:a16="http://schemas.microsoft.com/office/drawing/2014/main" id="{00000000-0008-0000-2000-000079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78" name="385 CuadroTexto">
          <a:extLst>
            <a:ext uri="{FF2B5EF4-FFF2-40B4-BE49-F238E27FC236}">
              <a16:creationId xmlns:a16="http://schemas.microsoft.com/office/drawing/2014/main" id="{00000000-0008-0000-2000-00007A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79" name="386 CuadroTexto">
          <a:extLst>
            <a:ext uri="{FF2B5EF4-FFF2-40B4-BE49-F238E27FC236}">
              <a16:creationId xmlns:a16="http://schemas.microsoft.com/office/drawing/2014/main" id="{00000000-0008-0000-2000-00007B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80" name="387 CuadroTexto">
          <a:extLst>
            <a:ext uri="{FF2B5EF4-FFF2-40B4-BE49-F238E27FC236}">
              <a16:creationId xmlns:a16="http://schemas.microsoft.com/office/drawing/2014/main" id="{00000000-0008-0000-2000-00007C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81" name="388 CuadroTexto">
          <a:extLst>
            <a:ext uri="{FF2B5EF4-FFF2-40B4-BE49-F238E27FC236}">
              <a16:creationId xmlns:a16="http://schemas.microsoft.com/office/drawing/2014/main" id="{00000000-0008-0000-2000-00007D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82" name="389 CuadroTexto">
          <a:extLst>
            <a:ext uri="{FF2B5EF4-FFF2-40B4-BE49-F238E27FC236}">
              <a16:creationId xmlns:a16="http://schemas.microsoft.com/office/drawing/2014/main" id="{00000000-0008-0000-2000-00007E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83" name="390 CuadroTexto">
          <a:extLst>
            <a:ext uri="{FF2B5EF4-FFF2-40B4-BE49-F238E27FC236}">
              <a16:creationId xmlns:a16="http://schemas.microsoft.com/office/drawing/2014/main" id="{00000000-0008-0000-2000-00007F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84" name="391 CuadroTexto">
          <a:extLst>
            <a:ext uri="{FF2B5EF4-FFF2-40B4-BE49-F238E27FC236}">
              <a16:creationId xmlns:a16="http://schemas.microsoft.com/office/drawing/2014/main" id="{00000000-0008-0000-2000-000080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85" name="392 CuadroTexto">
          <a:extLst>
            <a:ext uri="{FF2B5EF4-FFF2-40B4-BE49-F238E27FC236}">
              <a16:creationId xmlns:a16="http://schemas.microsoft.com/office/drawing/2014/main" id="{00000000-0008-0000-2000-000081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86" name="393 CuadroTexto">
          <a:extLst>
            <a:ext uri="{FF2B5EF4-FFF2-40B4-BE49-F238E27FC236}">
              <a16:creationId xmlns:a16="http://schemas.microsoft.com/office/drawing/2014/main" id="{00000000-0008-0000-2000-000082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87" name="394 CuadroTexto">
          <a:extLst>
            <a:ext uri="{FF2B5EF4-FFF2-40B4-BE49-F238E27FC236}">
              <a16:creationId xmlns:a16="http://schemas.microsoft.com/office/drawing/2014/main" id="{00000000-0008-0000-2000-000083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88" name="395 CuadroTexto">
          <a:extLst>
            <a:ext uri="{FF2B5EF4-FFF2-40B4-BE49-F238E27FC236}">
              <a16:creationId xmlns:a16="http://schemas.microsoft.com/office/drawing/2014/main" id="{00000000-0008-0000-2000-000084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89" name="396 CuadroTexto">
          <a:extLst>
            <a:ext uri="{FF2B5EF4-FFF2-40B4-BE49-F238E27FC236}">
              <a16:creationId xmlns:a16="http://schemas.microsoft.com/office/drawing/2014/main" id="{00000000-0008-0000-2000-000085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90" name="397 CuadroTexto">
          <a:extLst>
            <a:ext uri="{FF2B5EF4-FFF2-40B4-BE49-F238E27FC236}">
              <a16:creationId xmlns:a16="http://schemas.microsoft.com/office/drawing/2014/main" id="{00000000-0008-0000-2000-000086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91" name="398 CuadroTexto">
          <a:extLst>
            <a:ext uri="{FF2B5EF4-FFF2-40B4-BE49-F238E27FC236}">
              <a16:creationId xmlns:a16="http://schemas.microsoft.com/office/drawing/2014/main" id="{00000000-0008-0000-2000-000087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92" name="399 CuadroTexto">
          <a:extLst>
            <a:ext uri="{FF2B5EF4-FFF2-40B4-BE49-F238E27FC236}">
              <a16:creationId xmlns:a16="http://schemas.microsoft.com/office/drawing/2014/main" id="{00000000-0008-0000-2000-000088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93" name="400 CuadroTexto">
          <a:extLst>
            <a:ext uri="{FF2B5EF4-FFF2-40B4-BE49-F238E27FC236}">
              <a16:creationId xmlns:a16="http://schemas.microsoft.com/office/drawing/2014/main" id="{00000000-0008-0000-2000-000089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94" name="401 CuadroTexto">
          <a:extLst>
            <a:ext uri="{FF2B5EF4-FFF2-40B4-BE49-F238E27FC236}">
              <a16:creationId xmlns:a16="http://schemas.microsoft.com/office/drawing/2014/main" id="{00000000-0008-0000-2000-00008A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95" name="402 CuadroTexto">
          <a:extLst>
            <a:ext uri="{FF2B5EF4-FFF2-40B4-BE49-F238E27FC236}">
              <a16:creationId xmlns:a16="http://schemas.microsoft.com/office/drawing/2014/main" id="{00000000-0008-0000-2000-00008B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96" name="403 CuadroTexto">
          <a:extLst>
            <a:ext uri="{FF2B5EF4-FFF2-40B4-BE49-F238E27FC236}">
              <a16:creationId xmlns:a16="http://schemas.microsoft.com/office/drawing/2014/main" id="{00000000-0008-0000-2000-00008C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97" name="404 CuadroTexto">
          <a:extLst>
            <a:ext uri="{FF2B5EF4-FFF2-40B4-BE49-F238E27FC236}">
              <a16:creationId xmlns:a16="http://schemas.microsoft.com/office/drawing/2014/main" id="{00000000-0008-0000-2000-00008D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98" name="405 CuadroTexto">
          <a:extLst>
            <a:ext uri="{FF2B5EF4-FFF2-40B4-BE49-F238E27FC236}">
              <a16:creationId xmlns:a16="http://schemas.microsoft.com/office/drawing/2014/main" id="{00000000-0008-0000-2000-00008E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99" name="406 CuadroTexto">
          <a:extLst>
            <a:ext uri="{FF2B5EF4-FFF2-40B4-BE49-F238E27FC236}">
              <a16:creationId xmlns:a16="http://schemas.microsoft.com/office/drawing/2014/main" id="{00000000-0008-0000-2000-00008F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00" name="407 CuadroTexto">
          <a:extLst>
            <a:ext uri="{FF2B5EF4-FFF2-40B4-BE49-F238E27FC236}">
              <a16:creationId xmlns:a16="http://schemas.microsoft.com/office/drawing/2014/main" id="{00000000-0008-0000-2000-000090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01" name="408 CuadroTexto">
          <a:extLst>
            <a:ext uri="{FF2B5EF4-FFF2-40B4-BE49-F238E27FC236}">
              <a16:creationId xmlns:a16="http://schemas.microsoft.com/office/drawing/2014/main" id="{00000000-0008-0000-2000-000091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02" name="409 CuadroTexto">
          <a:extLst>
            <a:ext uri="{FF2B5EF4-FFF2-40B4-BE49-F238E27FC236}">
              <a16:creationId xmlns:a16="http://schemas.microsoft.com/office/drawing/2014/main" id="{00000000-0008-0000-2000-000092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03" name="410 CuadroTexto">
          <a:extLst>
            <a:ext uri="{FF2B5EF4-FFF2-40B4-BE49-F238E27FC236}">
              <a16:creationId xmlns:a16="http://schemas.microsoft.com/office/drawing/2014/main" id="{00000000-0008-0000-2000-000093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04" name="411 CuadroTexto">
          <a:extLst>
            <a:ext uri="{FF2B5EF4-FFF2-40B4-BE49-F238E27FC236}">
              <a16:creationId xmlns:a16="http://schemas.microsoft.com/office/drawing/2014/main" id="{00000000-0008-0000-2000-000094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05" name="412 CuadroTexto">
          <a:extLst>
            <a:ext uri="{FF2B5EF4-FFF2-40B4-BE49-F238E27FC236}">
              <a16:creationId xmlns:a16="http://schemas.microsoft.com/office/drawing/2014/main" id="{00000000-0008-0000-2000-000095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06" name="413 CuadroTexto">
          <a:extLst>
            <a:ext uri="{FF2B5EF4-FFF2-40B4-BE49-F238E27FC236}">
              <a16:creationId xmlns:a16="http://schemas.microsoft.com/office/drawing/2014/main" id="{00000000-0008-0000-2000-000096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07" name="414 CuadroTexto">
          <a:extLst>
            <a:ext uri="{FF2B5EF4-FFF2-40B4-BE49-F238E27FC236}">
              <a16:creationId xmlns:a16="http://schemas.microsoft.com/office/drawing/2014/main" id="{00000000-0008-0000-2000-000097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08" name="415 CuadroTexto">
          <a:extLst>
            <a:ext uri="{FF2B5EF4-FFF2-40B4-BE49-F238E27FC236}">
              <a16:creationId xmlns:a16="http://schemas.microsoft.com/office/drawing/2014/main" id="{00000000-0008-0000-2000-000098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09" name="416 CuadroTexto">
          <a:extLst>
            <a:ext uri="{FF2B5EF4-FFF2-40B4-BE49-F238E27FC236}">
              <a16:creationId xmlns:a16="http://schemas.microsoft.com/office/drawing/2014/main" id="{00000000-0008-0000-2000-000099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10" name="417 CuadroTexto">
          <a:extLst>
            <a:ext uri="{FF2B5EF4-FFF2-40B4-BE49-F238E27FC236}">
              <a16:creationId xmlns:a16="http://schemas.microsoft.com/office/drawing/2014/main" id="{00000000-0008-0000-2000-00009A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11" name="418 CuadroTexto">
          <a:extLst>
            <a:ext uri="{FF2B5EF4-FFF2-40B4-BE49-F238E27FC236}">
              <a16:creationId xmlns:a16="http://schemas.microsoft.com/office/drawing/2014/main" id="{00000000-0008-0000-2000-00009B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12" name="419 CuadroTexto">
          <a:extLst>
            <a:ext uri="{FF2B5EF4-FFF2-40B4-BE49-F238E27FC236}">
              <a16:creationId xmlns:a16="http://schemas.microsoft.com/office/drawing/2014/main" id="{00000000-0008-0000-2000-00009C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13" name="420 CuadroTexto">
          <a:extLst>
            <a:ext uri="{FF2B5EF4-FFF2-40B4-BE49-F238E27FC236}">
              <a16:creationId xmlns:a16="http://schemas.microsoft.com/office/drawing/2014/main" id="{00000000-0008-0000-2000-00009D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14" name="421 CuadroTexto">
          <a:extLst>
            <a:ext uri="{FF2B5EF4-FFF2-40B4-BE49-F238E27FC236}">
              <a16:creationId xmlns:a16="http://schemas.microsoft.com/office/drawing/2014/main" id="{00000000-0008-0000-2000-00009E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15" name="422 CuadroTexto">
          <a:extLst>
            <a:ext uri="{FF2B5EF4-FFF2-40B4-BE49-F238E27FC236}">
              <a16:creationId xmlns:a16="http://schemas.microsoft.com/office/drawing/2014/main" id="{00000000-0008-0000-2000-00009F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92366" cy="207869"/>
    <xdr:sp macro="" textlink="">
      <xdr:nvSpPr>
        <xdr:cNvPr id="416" name="423 CuadroTexto">
          <a:extLst>
            <a:ext uri="{FF2B5EF4-FFF2-40B4-BE49-F238E27FC236}">
              <a16:creationId xmlns:a16="http://schemas.microsoft.com/office/drawing/2014/main" id="{00000000-0008-0000-2000-0000A001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17" name="424 CuadroTexto">
          <a:extLst>
            <a:ext uri="{FF2B5EF4-FFF2-40B4-BE49-F238E27FC236}">
              <a16:creationId xmlns:a16="http://schemas.microsoft.com/office/drawing/2014/main" id="{00000000-0008-0000-2000-0000A101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18" name="425 CuadroTexto">
          <a:extLst>
            <a:ext uri="{FF2B5EF4-FFF2-40B4-BE49-F238E27FC236}">
              <a16:creationId xmlns:a16="http://schemas.microsoft.com/office/drawing/2014/main" id="{00000000-0008-0000-2000-0000A201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19" name="426 CuadroTexto">
          <a:extLst>
            <a:ext uri="{FF2B5EF4-FFF2-40B4-BE49-F238E27FC236}">
              <a16:creationId xmlns:a16="http://schemas.microsoft.com/office/drawing/2014/main" id="{00000000-0008-0000-2000-0000A301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20" name="427 CuadroTexto">
          <a:extLst>
            <a:ext uri="{FF2B5EF4-FFF2-40B4-BE49-F238E27FC236}">
              <a16:creationId xmlns:a16="http://schemas.microsoft.com/office/drawing/2014/main" id="{00000000-0008-0000-2000-0000A401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21" name="428 CuadroTexto">
          <a:extLst>
            <a:ext uri="{FF2B5EF4-FFF2-40B4-BE49-F238E27FC236}">
              <a16:creationId xmlns:a16="http://schemas.microsoft.com/office/drawing/2014/main" id="{00000000-0008-0000-2000-0000A501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22" name="429 CuadroTexto">
          <a:extLst>
            <a:ext uri="{FF2B5EF4-FFF2-40B4-BE49-F238E27FC236}">
              <a16:creationId xmlns:a16="http://schemas.microsoft.com/office/drawing/2014/main" id="{00000000-0008-0000-2000-0000A601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23" name="430 CuadroTexto">
          <a:extLst>
            <a:ext uri="{FF2B5EF4-FFF2-40B4-BE49-F238E27FC236}">
              <a16:creationId xmlns:a16="http://schemas.microsoft.com/office/drawing/2014/main" id="{00000000-0008-0000-2000-0000A701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24" name="431 CuadroTexto">
          <a:extLst>
            <a:ext uri="{FF2B5EF4-FFF2-40B4-BE49-F238E27FC236}">
              <a16:creationId xmlns:a16="http://schemas.microsoft.com/office/drawing/2014/main" id="{00000000-0008-0000-2000-0000A801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25" name="432 CuadroTexto">
          <a:extLst>
            <a:ext uri="{FF2B5EF4-FFF2-40B4-BE49-F238E27FC236}">
              <a16:creationId xmlns:a16="http://schemas.microsoft.com/office/drawing/2014/main" id="{00000000-0008-0000-2000-0000A901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26" name="433 CuadroTexto">
          <a:extLst>
            <a:ext uri="{FF2B5EF4-FFF2-40B4-BE49-F238E27FC236}">
              <a16:creationId xmlns:a16="http://schemas.microsoft.com/office/drawing/2014/main" id="{00000000-0008-0000-2000-0000AA01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27" name="434 CuadroTexto">
          <a:extLst>
            <a:ext uri="{FF2B5EF4-FFF2-40B4-BE49-F238E27FC236}">
              <a16:creationId xmlns:a16="http://schemas.microsoft.com/office/drawing/2014/main" id="{00000000-0008-0000-2000-0000AB01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28" name="435 CuadroTexto">
          <a:extLst>
            <a:ext uri="{FF2B5EF4-FFF2-40B4-BE49-F238E27FC236}">
              <a16:creationId xmlns:a16="http://schemas.microsoft.com/office/drawing/2014/main" id="{00000000-0008-0000-2000-0000AC01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29" name="436 CuadroTexto">
          <a:extLst>
            <a:ext uri="{FF2B5EF4-FFF2-40B4-BE49-F238E27FC236}">
              <a16:creationId xmlns:a16="http://schemas.microsoft.com/office/drawing/2014/main" id="{00000000-0008-0000-2000-0000AD01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30" name="437 CuadroTexto">
          <a:extLst>
            <a:ext uri="{FF2B5EF4-FFF2-40B4-BE49-F238E27FC236}">
              <a16:creationId xmlns:a16="http://schemas.microsoft.com/office/drawing/2014/main" id="{00000000-0008-0000-2000-0000AE01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31" name="438 CuadroTexto">
          <a:extLst>
            <a:ext uri="{FF2B5EF4-FFF2-40B4-BE49-F238E27FC236}">
              <a16:creationId xmlns:a16="http://schemas.microsoft.com/office/drawing/2014/main" id="{00000000-0008-0000-2000-0000AF01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32" name="439 CuadroTexto">
          <a:extLst>
            <a:ext uri="{FF2B5EF4-FFF2-40B4-BE49-F238E27FC236}">
              <a16:creationId xmlns:a16="http://schemas.microsoft.com/office/drawing/2014/main" id="{00000000-0008-0000-2000-0000B001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33" name="440 CuadroTexto">
          <a:extLst>
            <a:ext uri="{FF2B5EF4-FFF2-40B4-BE49-F238E27FC236}">
              <a16:creationId xmlns:a16="http://schemas.microsoft.com/office/drawing/2014/main" id="{00000000-0008-0000-2000-0000B1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4" name="441 CuadroTexto">
          <a:extLst>
            <a:ext uri="{FF2B5EF4-FFF2-40B4-BE49-F238E27FC236}">
              <a16:creationId xmlns:a16="http://schemas.microsoft.com/office/drawing/2014/main" id="{00000000-0008-0000-2000-0000B2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5" name="442 CuadroTexto">
          <a:extLst>
            <a:ext uri="{FF2B5EF4-FFF2-40B4-BE49-F238E27FC236}">
              <a16:creationId xmlns:a16="http://schemas.microsoft.com/office/drawing/2014/main" id="{00000000-0008-0000-2000-0000B3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6" name="443 CuadroTexto">
          <a:extLst>
            <a:ext uri="{FF2B5EF4-FFF2-40B4-BE49-F238E27FC236}">
              <a16:creationId xmlns:a16="http://schemas.microsoft.com/office/drawing/2014/main" id="{00000000-0008-0000-2000-0000B4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7" name="444 CuadroTexto">
          <a:extLst>
            <a:ext uri="{FF2B5EF4-FFF2-40B4-BE49-F238E27FC236}">
              <a16:creationId xmlns:a16="http://schemas.microsoft.com/office/drawing/2014/main" id="{00000000-0008-0000-2000-0000B5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8" name="445 CuadroTexto">
          <a:extLst>
            <a:ext uri="{FF2B5EF4-FFF2-40B4-BE49-F238E27FC236}">
              <a16:creationId xmlns:a16="http://schemas.microsoft.com/office/drawing/2014/main" id="{00000000-0008-0000-2000-0000B6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9" name="446 CuadroTexto">
          <a:extLst>
            <a:ext uri="{FF2B5EF4-FFF2-40B4-BE49-F238E27FC236}">
              <a16:creationId xmlns:a16="http://schemas.microsoft.com/office/drawing/2014/main" id="{00000000-0008-0000-2000-0000B7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40" name="447 CuadroTexto">
          <a:extLst>
            <a:ext uri="{FF2B5EF4-FFF2-40B4-BE49-F238E27FC236}">
              <a16:creationId xmlns:a16="http://schemas.microsoft.com/office/drawing/2014/main" id="{00000000-0008-0000-2000-0000B8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41" name="448 CuadroTexto">
          <a:extLst>
            <a:ext uri="{FF2B5EF4-FFF2-40B4-BE49-F238E27FC236}">
              <a16:creationId xmlns:a16="http://schemas.microsoft.com/office/drawing/2014/main" id="{00000000-0008-0000-2000-0000B9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42" name="449 CuadroTexto">
          <a:extLst>
            <a:ext uri="{FF2B5EF4-FFF2-40B4-BE49-F238E27FC236}">
              <a16:creationId xmlns:a16="http://schemas.microsoft.com/office/drawing/2014/main" id="{00000000-0008-0000-2000-0000BA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43" name="450 CuadroTexto">
          <a:extLst>
            <a:ext uri="{FF2B5EF4-FFF2-40B4-BE49-F238E27FC236}">
              <a16:creationId xmlns:a16="http://schemas.microsoft.com/office/drawing/2014/main" id="{00000000-0008-0000-2000-0000BB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44" name="451 CuadroTexto">
          <a:extLst>
            <a:ext uri="{FF2B5EF4-FFF2-40B4-BE49-F238E27FC236}">
              <a16:creationId xmlns:a16="http://schemas.microsoft.com/office/drawing/2014/main" id="{00000000-0008-0000-2000-0000BC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5" name="17 CuadroTexto">
          <a:extLst>
            <a:ext uri="{FF2B5EF4-FFF2-40B4-BE49-F238E27FC236}">
              <a16:creationId xmlns:a16="http://schemas.microsoft.com/office/drawing/2014/main" id="{00000000-0008-0000-2000-0000BD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7227" cy="217317"/>
    <xdr:sp macro="" textlink="">
      <xdr:nvSpPr>
        <xdr:cNvPr id="446" name="90 CuadroTexto">
          <a:extLst>
            <a:ext uri="{FF2B5EF4-FFF2-40B4-BE49-F238E27FC236}">
              <a16:creationId xmlns:a16="http://schemas.microsoft.com/office/drawing/2014/main" id="{00000000-0008-0000-2000-0000BE0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47" name="91 CuadroTexto">
          <a:extLst>
            <a:ext uri="{FF2B5EF4-FFF2-40B4-BE49-F238E27FC236}">
              <a16:creationId xmlns:a16="http://schemas.microsoft.com/office/drawing/2014/main" id="{00000000-0008-0000-2000-0000BF0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48" name="92 CuadroTexto">
          <a:extLst>
            <a:ext uri="{FF2B5EF4-FFF2-40B4-BE49-F238E27FC236}">
              <a16:creationId xmlns:a16="http://schemas.microsoft.com/office/drawing/2014/main" id="{00000000-0008-0000-2000-0000C00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49" name="93 CuadroTexto">
          <a:extLst>
            <a:ext uri="{FF2B5EF4-FFF2-40B4-BE49-F238E27FC236}">
              <a16:creationId xmlns:a16="http://schemas.microsoft.com/office/drawing/2014/main" id="{00000000-0008-0000-2000-0000C10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50" name="94 CuadroTexto">
          <a:extLst>
            <a:ext uri="{FF2B5EF4-FFF2-40B4-BE49-F238E27FC236}">
              <a16:creationId xmlns:a16="http://schemas.microsoft.com/office/drawing/2014/main" id="{00000000-0008-0000-2000-0000C20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51" name="95 CuadroTexto">
          <a:extLst>
            <a:ext uri="{FF2B5EF4-FFF2-40B4-BE49-F238E27FC236}">
              <a16:creationId xmlns:a16="http://schemas.microsoft.com/office/drawing/2014/main" id="{00000000-0008-0000-2000-0000C30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52" name="96 CuadroTexto">
          <a:extLst>
            <a:ext uri="{FF2B5EF4-FFF2-40B4-BE49-F238E27FC236}">
              <a16:creationId xmlns:a16="http://schemas.microsoft.com/office/drawing/2014/main" id="{00000000-0008-0000-2000-0000C40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53" name="97 CuadroTexto">
          <a:extLst>
            <a:ext uri="{FF2B5EF4-FFF2-40B4-BE49-F238E27FC236}">
              <a16:creationId xmlns:a16="http://schemas.microsoft.com/office/drawing/2014/main" id="{00000000-0008-0000-2000-0000C50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54" name="98 CuadroTexto">
          <a:extLst>
            <a:ext uri="{FF2B5EF4-FFF2-40B4-BE49-F238E27FC236}">
              <a16:creationId xmlns:a16="http://schemas.microsoft.com/office/drawing/2014/main" id="{00000000-0008-0000-2000-0000C60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55" name="99 CuadroTexto">
          <a:extLst>
            <a:ext uri="{FF2B5EF4-FFF2-40B4-BE49-F238E27FC236}">
              <a16:creationId xmlns:a16="http://schemas.microsoft.com/office/drawing/2014/main" id="{00000000-0008-0000-2000-0000C70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56" name="100 CuadroTexto">
          <a:extLst>
            <a:ext uri="{FF2B5EF4-FFF2-40B4-BE49-F238E27FC236}">
              <a16:creationId xmlns:a16="http://schemas.microsoft.com/office/drawing/2014/main" id="{00000000-0008-0000-2000-0000C80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57" name="101 CuadroTexto">
          <a:extLst>
            <a:ext uri="{FF2B5EF4-FFF2-40B4-BE49-F238E27FC236}">
              <a16:creationId xmlns:a16="http://schemas.microsoft.com/office/drawing/2014/main" id="{00000000-0008-0000-2000-0000C90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8" name="118 CuadroTexto">
          <a:extLst>
            <a:ext uri="{FF2B5EF4-FFF2-40B4-BE49-F238E27FC236}">
              <a16:creationId xmlns:a16="http://schemas.microsoft.com/office/drawing/2014/main" id="{00000000-0008-0000-2000-0000CA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9" name="119 CuadroTexto">
          <a:extLst>
            <a:ext uri="{FF2B5EF4-FFF2-40B4-BE49-F238E27FC236}">
              <a16:creationId xmlns:a16="http://schemas.microsoft.com/office/drawing/2014/main" id="{00000000-0008-0000-2000-0000CB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0" name="120 CuadroTexto">
          <a:extLst>
            <a:ext uri="{FF2B5EF4-FFF2-40B4-BE49-F238E27FC236}">
              <a16:creationId xmlns:a16="http://schemas.microsoft.com/office/drawing/2014/main" id="{00000000-0008-0000-2000-0000CC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1" name="121 CuadroTexto">
          <a:extLst>
            <a:ext uri="{FF2B5EF4-FFF2-40B4-BE49-F238E27FC236}">
              <a16:creationId xmlns:a16="http://schemas.microsoft.com/office/drawing/2014/main" id="{00000000-0008-0000-2000-0000CD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2" name="122 CuadroTexto">
          <a:extLst>
            <a:ext uri="{FF2B5EF4-FFF2-40B4-BE49-F238E27FC236}">
              <a16:creationId xmlns:a16="http://schemas.microsoft.com/office/drawing/2014/main" id="{00000000-0008-0000-2000-0000CE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3" name="123 CuadroTexto">
          <a:extLst>
            <a:ext uri="{FF2B5EF4-FFF2-40B4-BE49-F238E27FC236}">
              <a16:creationId xmlns:a16="http://schemas.microsoft.com/office/drawing/2014/main" id="{00000000-0008-0000-2000-0000CF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4" name="124 CuadroTexto">
          <a:extLst>
            <a:ext uri="{FF2B5EF4-FFF2-40B4-BE49-F238E27FC236}">
              <a16:creationId xmlns:a16="http://schemas.microsoft.com/office/drawing/2014/main" id="{00000000-0008-0000-2000-0000D0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5" name="125 CuadroTexto">
          <a:extLst>
            <a:ext uri="{FF2B5EF4-FFF2-40B4-BE49-F238E27FC236}">
              <a16:creationId xmlns:a16="http://schemas.microsoft.com/office/drawing/2014/main" id="{00000000-0008-0000-2000-0000D1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6" name="143 CuadroTexto">
          <a:extLst>
            <a:ext uri="{FF2B5EF4-FFF2-40B4-BE49-F238E27FC236}">
              <a16:creationId xmlns:a16="http://schemas.microsoft.com/office/drawing/2014/main" id="{00000000-0008-0000-2000-0000D2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7" name="144 CuadroTexto">
          <a:extLst>
            <a:ext uri="{FF2B5EF4-FFF2-40B4-BE49-F238E27FC236}">
              <a16:creationId xmlns:a16="http://schemas.microsoft.com/office/drawing/2014/main" id="{00000000-0008-0000-2000-0000D3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8" name="145 CuadroTexto">
          <a:extLst>
            <a:ext uri="{FF2B5EF4-FFF2-40B4-BE49-F238E27FC236}">
              <a16:creationId xmlns:a16="http://schemas.microsoft.com/office/drawing/2014/main" id="{00000000-0008-0000-2000-0000D4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9" name="146 CuadroTexto">
          <a:extLst>
            <a:ext uri="{FF2B5EF4-FFF2-40B4-BE49-F238E27FC236}">
              <a16:creationId xmlns:a16="http://schemas.microsoft.com/office/drawing/2014/main" id="{00000000-0008-0000-2000-0000D5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0" name="147 CuadroTexto">
          <a:extLst>
            <a:ext uri="{FF2B5EF4-FFF2-40B4-BE49-F238E27FC236}">
              <a16:creationId xmlns:a16="http://schemas.microsoft.com/office/drawing/2014/main" id="{00000000-0008-0000-2000-0000D6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1" name="148 CuadroTexto">
          <a:extLst>
            <a:ext uri="{FF2B5EF4-FFF2-40B4-BE49-F238E27FC236}">
              <a16:creationId xmlns:a16="http://schemas.microsoft.com/office/drawing/2014/main" id="{00000000-0008-0000-2000-0000D7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2" name="149 CuadroTexto">
          <a:extLst>
            <a:ext uri="{FF2B5EF4-FFF2-40B4-BE49-F238E27FC236}">
              <a16:creationId xmlns:a16="http://schemas.microsoft.com/office/drawing/2014/main" id="{00000000-0008-0000-2000-0000D8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3" name="150 CuadroTexto">
          <a:extLst>
            <a:ext uri="{FF2B5EF4-FFF2-40B4-BE49-F238E27FC236}">
              <a16:creationId xmlns:a16="http://schemas.microsoft.com/office/drawing/2014/main" id="{00000000-0008-0000-2000-0000D9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4" name="151 CuadroTexto">
          <a:extLst>
            <a:ext uri="{FF2B5EF4-FFF2-40B4-BE49-F238E27FC236}">
              <a16:creationId xmlns:a16="http://schemas.microsoft.com/office/drawing/2014/main" id="{00000000-0008-0000-2000-0000DA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5" name="152 CuadroTexto">
          <a:extLst>
            <a:ext uri="{FF2B5EF4-FFF2-40B4-BE49-F238E27FC236}">
              <a16:creationId xmlns:a16="http://schemas.microsoft.com/office/drawing/2014/main" id="{00000000-0008-0000-2000-0000DB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6" name="153 CuadroTexto">
          <a:extLst>
            <a:ext uri="{FF2B5EF4-FFF2-40B4-BE49-F238E27FC236}">
              <a16:creationId xmlns:a16="http://schemas.microsoft.com/office/drawing/2014/main" id="{00000000-0008-0000-2000-0000DC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7" name="154 CuadroTexto">
          <a:extLst>
            <a:ext uri="{FF2B5EF4-FFF2-40B4-BE49-F238E27FC236}">
              <a16:creationId xmlns:a16="http://schemas.microsoft.com/office/drawing/2014/main" id="{00000000-0008-0000-2000-0000DD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8" name="155 CuadroTexto">
          <a:extLst>
            <a:ext uri="{FF2B5EF4-FFF2-40B4-BE49-F238E27FC236}">
              <a16:creationId xmlns:a16="http://schemas.microsoft.com/office/drawing/2014/main" id="{00000000-0008-0000-2000-0000DE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9" name="156 CuadroTexto">
          <a:extLst>
            <a:ext uri="{FF2B5EF4-FFF2-40B4-BE49-F238E27FC236}">
              <a16:creationId xmlns:a16="http://schemas.microsoft.com/office/drawing/2014/main" id="{00000000-0008-0000-2000-0000DF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0" name="157 CuadroTexto">
          <a:extLst>
            <a:ext uri="{FF2B5EF4-FFF2-40B4-BE49-F238E27FC236}">
              <a16:creationId xmlns:a16="http://schemas.microsoft.com/office/drawing/2014/main" id="{00000000-0008-0000-2000-0000E0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1" name="158 CuadroTexto">
          <a:extLst>
            <a:ext uri="{FF2B5EF4-FFF2-40B4-BE49-F238E27FC236}">
              <a16:creationId xmlns:a16="http://schemas.microsoft.com/office/drawing/2014/main" id="{00000000-0008-0000-2000-0000E1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2" name="159 CuadroTexto">
          <a:extLst>
            <a:ext uri="{FF2B5EF4-FFF2-40B4-BE49-F238E27FC236}">
              <a16:creationId xmlns:a16="http://schemas.microsoft.com/office/drawing/2014/main" id="{00000000-0008-0000-2000-0000E2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3" name="160 CuadroTexto">
          <a:extLst>
            <a:ext uri="{FF2B5EF4-FFF2-40B4-BE49-F238E27FC236}">
              <a16:creationId xmlns:a16="http://schemas.microsoft.com/office/drawing/2014/main" id="{00000000-0008-0000-2000-0000E3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4" name="161 CuadroTexto">
          <a:extLst>
            <a:ext uri="{FF2B5EF4-FFF2-40B4-BE49-F238E27FC236}">
              <a16:creationId xmlns:a16="http://schemas.microsoft.com/office/drawing/2014/main" id="{00000000-0008-0000-2000-0000E4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5" name="162 CuadroTexto">
          <a:extLst>
            <a:ext uri="{FF2B5EF4-FFF2-40B4-BE49-F238E27FC236}">
              <a16:creationId xmlns:a16="http://schemas.microsoft.com/office/drawing/2014/main" id="{00000000-0008-0000-2000-0000E5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6" name="163 CuadroTexto">
          <a:extLst>
            <a:ext uri="{FF2B5EF4-FFF2-40B4-BE49-F238E27FC236}">
              <a16:creationId xmlns:a16="http://schemas.microsoft.com/office/drawing/2014/main" id="{00000000-0008-0000-2000-0000E6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7" name="164 CuadroTexto">
          <a:extLst>
            <a:ext uri="{FF2B5EF4-FFF2-40B4-BE49-F238E27FC236}">
              <a16:creationId xmlns:a16="http://schemas.microsoft.com/office/drawing/2014/main" id="{00000000-0008-0000-2000-0000E7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8" name="165 CuadroTexto">
          <a:extLst>
            <a:ext uri="{FF2B5EF4-FFF2-40B4-BE49-F238E27FC236}">
              <a16:creationId xmlns:a16="http://schemas.microsoft.com/office/drawing/2014/main" id="{00000000-0008-0000-2000-0000E8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9" name="166 CuadroTexto">
          <a:extLst>
            <a:ext uri="{FF2B5EF4-FFF2-40B4-BE49-F238E27FC236}">
              <a16:creationId xmlns:a16="http://schemas.microsoft.com/office/drawing/2014/main" id="{00000000-0008-0000-2000-0000E9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0" name="167 CuadroTexto">
          <a:extLst>
            <a:ext uri="{FF2B5EF4-FFF2-40B4-BE49-F238E27FC236}">
              <a16:creationId xmlns:a16="http://schemas.microsoft.com/office/drawing/2014/main" id="{00000000-0008-0000-2000-0000EA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1" name="168 CuadroTexto">
          <a:extLst>
            <a:ext uri="{FF2B5EF4-FFF2-40B4-BE49-F238E27FC236}">
              <a16:creationId xmlns:a16="http://schemas.microsoft.com/office/drawing/2014/main" id="{00000000-0008-0000-2000-0000EB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2" name="169 CuadroTexto">
          <a:extLst>
            <a:ext uri="{FF2B5EF4-FFF2-40B4-BE49-F238E27FC236}">
              <a16:creationId xmlns:a16="http://schemas.microsoft.com/office/drawing/2014/main" id="{00000000-0008-0000-2000-0000EC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3" name="170 CuadroTexto">
          <a:extLst>
            <a:ext uri="{FF2B5EF4-FFF2-40B4-BE49-F238E27FC236}">
              <a16:creationId xmlns:a16="http://schemas.microsoft.com/office/drawing/2014/main" id="{00000000-0008-0000-2000-0000ED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4" name="171 CuadroTexto">
          <a:extLst>
            <a:ext uri="{FF2B5EF4-FFF2-40B4-BE49-F238E27FC236}">
              <a16:creationId xmlns:a16="http://schemas.microsoft.com/office/drawing/2014/main" id="{00000000-0008-0000-2000-0000EE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5" name="172 CuadroTexto">
          <a:extLst>
            <a:ext uri="{FF2B5EF4-FFF2-40B4-BE49-F238E27FC236}">
              <a16:creationId xmlns:a16="http://schemas.microsoft.com/office/drawing/2014/main" id="{00000000-0008-0000-2000-0000EF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6" name="173 CuadroTexto">
          <a:extLst>
            <a:ext uri="{FF2B5EF4-FFF2-40B4-BE49-F238E27FC236}">
              <a16:creationId xmlns:a16="http://schemas.microsoft.com/office/drawing/2014/main" id="{00000000-0008-0000-2000-0000F0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7" name="174 CuadroTexto">
          <a:extLst>
            <a:ext uri="{FF2B5EF4-FFF2-40B4-BE49-F238E27FC236}">
              <a16:creationId xmlns:a16="http://schemas.microsoft.com/office/drawing/2014/main" id="{00000000-0008-0000-2000-0000F1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8" name="175 CuadroTexto">
          <a:extLst>
            <a:ext uri="{FF2B5EF4-FFF2-40B4-BE49-F238E27FC236}">
              <a16:creationId xmlns:a16="http://schemas.microsoft.com/office/drawing/2014/main" id="{00000000-0008-0000-2000-0000F2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9" name="176 CuadroTexto">
          <a:extLst>
            <a:ext uri="{FF2B5EF4-FFF2-40B4-BE49-F238E27FC236}">
              <a16:creationId xmlns:a16="http://schemas.microsoft.com/office/drawing/2014/main" id="{00000000-0008-0000-2000-0000F3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00" name="177 CuadroTexto">
          <a:extLst>
            <a:ext uri="{FF2B5EF4-FFF2-40B4-BE49-F238E27FC236}">
              <a16:creationId xmlns:a16="http://schemas.microsoft.com/office/drawing/2014/main" id="{00000000-0008-0000-2000-0000F4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01" name="178 CuadroTexto">
          <a:extLst>
            <a:ext uri="{FF2B5EF4-FFF2-40B4-BE49-F238E27FC236}">
              <a16:creationId xmlns:a16="http://schemas.microsoft.com/office/drawing/2014/main" id="{00000000-0008-0000-2000-0000F5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02" name="179 CuadroTexto">
          <a:extLst>
            <a:ext uri="{FF2B5EF4-FFF2-40B4-BE49-F238E27FC236}">
              <a16:creationId xmlns:a16="http://schemas.microsoft.com/office/drawing/2014/main" id="{00000000-0008-0000-2000-0000F6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03" name="180 CuadroTexto">
          <a:extLst>
            <a:ext uri="{FF2B5EF4-FFF2-40B4-BE49-F238E27FC236}">
              <a16:creationId xmlns:a16="http://schemas.microsoft.com/office/drawing/2014/main" id="{00000000-0008-0000-2000-0000F7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04" name="181 CuadroTexto">
          <a:extLst>
            <a:ext uri="{FF2B5EF4-FFF2-40B4-BE49-F238E27FC236}">
              <a16:creationId xmlns:a16="http://schemas.microsoft.com/office/drawing/2014/main" id="{00000000-0008-0000-2000-0000F8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05" name="182 CuadroTexto">
          <a:extLst>
            <a:ext uri="{FF2B5EF4-FFF2-40B4-BE49-F238E27FC236}">
              <a16:creationId xmlns:a16="http://schemas.microsoft.com/office/drawing/2014/main" id="{00000000-0008-0000-2000-0000F9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06" name="183 CuadroTexto">
          <a:extLst>
            <a:ext uri="{FF2B5EF4-FFF2-40B4-BE49-F238E27FC236}">
              <a16:creationId xmlns:a16="http://schemas.microsoft.com/office/drawing/2014/main" id="{00000000-0008-0000-2000-0000FA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07" name="184 CuadroTexto">
          <a:extLst>
            <a:ext uri="{FF2B5EF4-FFF2-40B4-BE49-F238E27FC236}">
              <a16:creationId xmlns:a16="http://schemas.microsoft.com/office/drawing/2014/main" id="{00000000-0008-0000-2000-0000FB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08" name="185 CuadroTexto">
          <a:extLst>
            <a:ext uri="{FF2B5EF4-FFF2-40B4-BE49-F238E27FC236}">
              <a16:creationId xmlns:a16="http://schemas.microsoft.com/office/drawing/2014/main" id="{00000000-0008-0000-2000-0000FC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09" name="186 CuadroTexto">
          <a:extLst>
            <a:ext uri="{FF2B5EF4-FFF2-40B4-BE49-F238E27FC236}">
              <a16:creationId xmlns:a16="http://schemas.microsoft.com/office/drawing/2014/main" id="{00000000-0008-0000-2000-0000FD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0" name="187 CuadroTexto">
          <a:extLst>
            <a:ext uri="{FF2B5EF4-FFF2-40B4-BE49-F238E27FC236}">
              <a16:creationId xmlns:a16="http://schemas.microsoft.com/office/drawing/2014/main" id="{00000000-0008-0000-2000-0000FE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1" name="188 CuadroTexto">
          <a:extLst>
            <a:ext uri="{FF2B5EF4-FFF2-40B4-BE49-F238E27FC236}">
              <a16:creationId xmlns:a16="http://schemas.microsoft.com/office/drawing/2014/main" id="{00000000-0008-0000-2000-0000FF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2" name="189 CuadroTexto">
          <a:extLst>
            <a:ext uri="{FF2B5EF4-FFF2-40B4-BE49-F238E27FC236}">
              <a16:creationId xmlns:a16="http://schemas.microsoft.com/office/drawing/2014/main" id="{00000000-0008-0000-2000-00000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3" name="190 CuadroTexto">
          <a:extLst>
            <a:ext uri="{FF2B5EF4-FFF2-40B4-BE49-F238E27FC236}">
              <a16:creationId xmlns:a16="http://schemas.microsoft.com/office/drawing/2014/main" id="{00000000-0008-0000-2000-00000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4" name="191 CuadroTexto">
          <a:extLst>
            <a:ext uri="{FF2B5EF4-FFF2-40B4-BE49-F238E27FC236}">
              <a16:creationId xmlns:a16="http://schemas.microsoft.com/office/drawing/2014/main" id="{00000000-0008-0000-2000-00000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5" name="192 CuadroTexto">
          <a:extLst>
            <a:ext uri="{FF2B5EF4-FFF2-40B4-BE49-F238E27FC236}">
              <a16:creationId xmlns:a16="http://schemas.microsoft.com/office/drawing/2014/main" id="{00000000-0008-0000-2000-00000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6" name="193 CuadroTexto">
          <a:extLst>
            <a:ext uri="{FF2B5EF4-FFF2-40B4-BE49-F238E27FC236}">
              <a16:creationId xmlns:a16="http://schemas.microsoft.com/office/drawing/2014/main" id="{00000000-0008-0000-2000-00000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7" name="194 CuadroTexto">
          <a:extLst>
            <a:ext uri="{FF2B5EF4-FFF2-40B4-BE49-F238E27FC236}">
              <a16:creationId xmlns:a16="http://schemas.microsoft.com/office/drawing/2014/main" id="{00000000-0008-0000-2000-00000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8" name="195 CuadroTexto">
          <a:extLst>
            <a:ext uri="{FF2B5EF4-FFF2-40B4-BE49-F238E27FC236}">
              <a16:creationId xmlns:a16="http://schemas.microsoft.com/office/drawing/2014/main" id="{00000000-0008-0000-2000-00000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9" name="196 CuadroTexto">
          <a:extLst>
            <a:ext uri="{FF2B5EF4-FFF2-40B4-BE49-F238E27FC236}">
              <a16:creationId xmlns:a16="http://schemas.microsoft.com/office/drawing/2014/main" id="{00000000-0008-0000-2000-00000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0" name="197 CuadroTexto">
          <a:extLst>
            <a:ext uri="{FF2B5EF4-FFF2-40B4-BE49-F238E27FC236}">
              <a16:creationId xmlns:a16="http://schemas.microsoft.com/office/drawing/2014/main" id="{00000000-0008-0000-2000-00000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1" name="198 CuadroTexto">
          <a:extLst>
            <a:ext uri="{FF2B5EF4-FFF2-40B4-BE49-F238E27FC236}">
              <a16:creationId xmlns:a16="http://schemas.microsoft.com/office/drawing/2014/main" id="{00000000-0008-0000-2000-00000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2" name="199 CuadroTexto">
          <a:extLst>
            <a:ext uri="{FF2B5EF4-FFF2-40B4-BE49-F238E27FC236}">
              <a16:creationId xmlns:a16="http://schemas.microsoft.com/office/drawing/2014/main" id="{00000000-0008-0000-2000-00000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3" name="200 CuadroTexto">
          <a:extLst>
            <a:ext uri="{FF2B5EF4-FFF2-40B4-BE49-F238E27FC236}">
              <a16:creationId xmlns:a16="http://schemas.microsoft.com/office/drawing/2014/main" id="{00000000-0008-0000-2000-00000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4" name="201 CuadroTexto">
          <a:extLst>
            <a:ext uri="{FF2B5EF4-FFF2-40B4-BE49-F238E27FC236}">
              <a16:creationId xmlns:a16="http://schemas.microsoft.com/office/drawing/2014/main" id="{00000000-0008-0000-2000-00000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5" name="202 CuadroTexto">
          <a:extLst>
            <a:ext uri="{FF2B5EF4-FFF2-40B4-BE49-F238E27FC236}">
              <a16:creationId xmlns:a16="http://schemas.microsoft.com/office/drawing/2014/main" id="{00000000-0008-0000-2000-00000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6" name="203 CuadroTexto">
          <a:extLst>
            <a:ext uri="{FF2B5EF4-FFF2-40B4-BE49-F238E27FC236}">
              <a16:creationId xmlns:a16="http://schemas.microsoft.com/office/drawing/2014/main" id="{00000000-0008-0000-2000-00000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7" name="204 CuadroTexto">
          <a:extLst>
            <a:ext uri="{FF2B5EF4-FFF2-40B4-BE49-F238E27FC236}">
              <a16:creationId xmlns:a16="http://schemas.microsoft.com/office/drawing/2014/main" id="{00000000-0008-0000-2000-00000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8" name="205 CuadroTexto">
          <a:extLst>
            <a:ext uri="{FF2B5EF4-FFF2-40B4-BE49-F238E27FC236}">
              <a16:creationId xmlns:a16="http://schemas.microsoft.com/office/drawing/2014/main" id="{00000000-0008-0000-2000-00001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9" name="206 CuadroTexto">
          <a:extLst>
            <a:ext uri="{FF2B5EF4-FFF2-40B4-BE49-F238E27FC236}">
              <a16:creationId xmlns:a16="http://schemas.microsoft.com/office/drawing/2014/main" id="{00000000-0008-0000-2000-00001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0" name="207 CuadroTexto">
          <a:extLst>
            <a:ext uri="{FF2B5EF4-FFF2-40B4-BE49-F238E27FC236}">
              <a16:creationId xmlns:a16="http://schemas.microsoft.com/office/drawing/2014/main" id="{00000000-0008-0000-2000-00001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1" name="208 CuadroTexto">
          <a:extLst>
            <a:ext uri="{FF2B5EF4-FFF2-40B4-BE49-F238E27FC236}">
              <a16:creationId xmlns:a16="http://schemas.microsoft.com/office/drawing/2014/main" id="{00000000-0008-0000-2000-00001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2" name="209 CuadroTexto">
          <a:extLst>
            <a:ext uri="{FF2B5EF4-FFF2-40B4-BE49-F238E27FC236}">
              <a16:creationId xmlns:a16="http://schemas.microsoft.com/office/drawing/2014/main" id="{00000000-0008-0000-2000-00001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3" name="210 CuadroTexto">
          <a:extLst>
            <a:ext uri="{FF2B5EF4-FFF2-40B4-BE49-F238E27FC236}">
              <a16:creationId xmlns:a16="http://schemas.microsoft.com/office/drawing/2014/main" id="{00000000-0008-0000-2000-00001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4" name="211 CuadroTexto">
          <a:extLst>
            <a:ext uri="{FF2B5EF4-FFF2-40B4-BE49-F238E27FC236}">
              <a16:creationId xmlns:a16="http://schemas.microsoft.com/office/drawing/2014/main" id="{00000000-0008-0000-2000-00001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5" name="212 CuadroTexto">
          <a:extLst>
            <a:ext uri="{FF2B5EF4-FFF2-40B4-BE49-F238E27FC236}">
              <a16:creationId xmlns:a16="http://schemas.microsoft.com/office/drawing/2014/main" id="{00000000-0008-0000-2000-00001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6" name="213 CuadroTexto">
          <a:extLst>
            <a:ext uri="{FF2B5EF4-FFF2-40B4-BE49-F238E27FC236}">
              <a16:creationId xmlns:a16="http://schemas.microsoft.com/office/drawing/2014/main" id="{00000000-0008-0000-2000-00001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7" name="214 CuadroTexto">
          <a:extLst>
            <a:ext uri="{FF2B5EF4-FFF2-40B4-BE49-F238E27FC236}">
              <a16:creationId xmlns:a16="http://schemas.microsoft.com/office/drawing/2014/main" id="{00000000-0008-0000-2000-00001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8" name="215 CuadroTexto">
          <a:extLst>
            <a:ext uri="{FF2B5EF4-FFF2-40B4-BE49-F238E27FC236}">
              <a16:creationId xmlns:a16="http://schemas.microsoft.com/office/drawing/2014/main" id="{00000000-0008-0000-2000-00001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9" name="216 CuadroTexto">
          <a:extLst>
            <a:ext uri="{FF2B5EF4-FFF2-40B4-BE49-F238E27FC236}">
              <a16:creationId xmlns:a16="http://schemas.microsoft.com/office/drawing/2014/main" id="{00000000-0008-0000-2000-00001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0" name="217 CuadroTexto">
          <a:extLst>
            <a:ext uri="{FF2B5EF4-FFF2-40B4-BE49-F238E27FC236}">
              <a16:creationId xmlns:a16="http://schemas.microsoft.com/office/drawing/2014/main" id="{00000000-0008-0000-2000-00001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1" name="218 CuadroTexto">
          <a:extLst>
            <a:ext uri="{FF2B5EF4-FFF2-40B4-BE49-F238E27FC236}">
              <a16:creationId xmlns:a16="http://schemas.microsoft.com/office/drawing/2014/main" id="{00000000-0008-0000-2000-00001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2" name="219 CuadroTexto">
          <a:extLst>
            <a:ext uri="{FF2B5EF4-FFF2-40B4-BE49-F238E27FC236}">
              <a16:creationId xmlns:a16="http://schemas.microsoft.com/office/drawing/2014/main" id="{00000000-0008-0000-2000-00001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3" name="220 CuadroTexto">
          <a:extLst>
            <a:ext uri="{FF2B5EF4-FFF2-40B4-BE49-F238E27FC236}">
              <a16:creationId xmlns:a16="http://schemas.microsoft.com/office/drawing/2014/main" id="{00000000-0008-0000-2000-00001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4" name="221 CuadroTexto">
          <a:extLst>
            <a:ext uri="{FF2B5EF4-FFF2-40B4-BE49-F238E27FC236}">
              <a16:creationId xmlns:a16="http://schemas.microsoft.com/office/drawing/2014/main" id="{00000000-0008-0000-2000-00002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5" name="222 CuadroTexto">
          <a:extLst>
            <a:ext uri="{FF2B5EF4-FFF2-40B4-BE49-F238E27FC236}">
              <a16:creationId xmlns:a16="http://schemas.microsoft.com/office/drawing/2014/main" id="{00000000-0008-0000-2000-00002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6" name="223 CuadroTexto">
          <a:extLst>
            <a:ext uri="{FF2B5EF4-FFF2-40B4-BE49-F238E27FC236}">
              <a16:creationId xmlns:a16="http://schemas.microsoft.com/office/drawing/2014/main" id="{00000000-0008-0000-2000-00002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7" name="224 CuadroTexto">
          <a:extLst>
            <a:ext uri="{FF2B5EF4-FFF2-40B4-BE49-F238E27FC236}">
              <a16:creationId xmlns:a16="http://schemas.microsoft.com/office/drawing/2014/main" id="{00000000-0008-0000-2000-00002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8" name="225 CuadroTexto">
          <a:extLst>
            <a:ext uri="{FF2B5EF4-FFF2-40B4-BE49-F238E27FC236}">
              <a16:creationId xmlns:a16="http://schemas.microsoft.com/office/drawing/2014/main" id="{00000000-0008-0000-2000-00002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9" name="226 CuadroTexto">
          <a:extLst>
            <a:ext uri="{FF2B5EF4-FFF2-40B4-BE49-F238E27FC236}">
              <a16:creationId xmlns:a16="http://schemas.microsoft.com/office/drawing/2014/main" id="{00000000-0008-0000-2000-00002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0" name="227 CuadroTexto">
          <a:extLst>
            <a:ext uri="{FF2B5EF4-FFF2-40B4-BE49-F238E27FC236}">
              <a16:creationId xmlns:a16="http://schemas.microsoft.com/office/drawing/2014/main" id="{00000000-0008-0000-2000-00002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1" name="228 CuadroTexto">
          <a:extLst>
            <a:ext uri="{FF2B5EF4-FFF2-40B4-BE49-F238E27FC236}">
              <a16:creationId xmlns:a16="http://schemas.microsoft.com/office/drawing/2014/main" id="{00000000-0008-0000-2000-00002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2" name="229 CuadroTexto">
          <a:extLst>
            <a:ext uri="{FF2B5EF4-FFF2-40B4-BE49-F238E27FC236}">
              <a16:creationId xmlns:a16="http://schemas.microsoft.com/office/drawing/2014/main" id="{00000000-0008-0000-2000-00002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3" name="230 CuadroTexto">
          <a:extLst>
            <a:ext uri="{FF2B5EF4-FFF2-40B4-BE49-F238E27FC236}">
              <a16:creationId xmlns:a16="http://schemas.microsoft.com/office/drawing/2014/main" id="{00000000-0008-0000-2000-00002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4" name="231 CuadroTexto">
          <a:extLst>
            <a:ext uri="{FF2B5EF4-FFF2-40B4-BE49-F238E27FC236}">
              <a16:creationId xmlns:a16="http://schemas.microsoft.com/office/drawing/2014/main" id="{00000000-0008-0000-2000-00002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5" name="232 CuadroTexto">
          <a:extLst>
            <a:ext uri="{FF2B5EF4-FFF2-40B4-BE49-F238E27FC236}">
              <a16:creationId xmlns:a16="http://schemas.microsoft.com/office/drawing/2014/main" id="{00000000-0008-0000-2000-00002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6" name="233 CuadroTexto">
          <a:extLst>
            <a:ext uri="{FF2B5EF4-FFF2-40B4-BE49-F238E27FC236}">
              <a16:creationId xmlns:a16="http://schemas.microsoft.com/office/drawing/2014/main" id="{00000000-0008-0000-2000-00002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7" name="234 CuadroTexto">
          <a:extLst>
            <a:ext uri="{FF2B5EF4-FFF2-40B4-BE49-F238E27FC236}">
              <a16:creationId xmlns:a16="http://schemas.microsoft.com/office/drawing/2014/main" id="{00000000-0008-0000-2000-00002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8" name="235 CuadroTexto">
          <a:extLst>
            <a:ext uri="{FF2B5EF4-FFF2-40B4-BE49-F238E27FC236}">
              <a16:creationId xmlns:a16="http://schemas.microsoft.com/office/drawing/2014/main" id="{00000000-0008-0000-2000-00002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9" name="236 CuadroTexto">
          <a:extLst>
            <a:ext uri="{FF2B5EF4-FFF2-40B4-BE49-F238E27FC236}">
              <a16:creationId xmlns:a16="http://schemas.microsoft.com/office/drawing/2014/main" id="{00000000-0008-0000-2000-00002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60" name="237 CuadroTexto">
          <a:extLst>
            <a:ext uri="{FF2B5EF4-FFF2-40B4-BE49-F238E27FC236}">
              <a16:creationId xmlns:a16="http://schemas.microsoft.com/office/drawing/2014/main" id="{00000000-0008-0000-2000-00003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61" name="238 CuadroTexto">
          <a:extLst>
            <a:ext uri="{FF2B5EF4-FFF2-40B4-BE49-F238E27FC236}">
              <a16:creationId xmlns:a16="http://schemas.microsoft.com/office/drawing/2014/main" id="{00000000-0008-0000-2000-00003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62" name="239 CuadroTexto">
          <a:extLst>
            <a:ext uri="{FF2B5EF4-FFF2-40B4-BE49-F238E27FC236}">
              <a16:creationId xmlns:a16="http://schemas.microsoft.com/office/drawing/2014/main" id="{00000000-0008-0000-2000-00003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63" name="240 CuadroTexto">
          <a:extLst>
            <a:ext uri="{FF2B5EF4-FFF2-40B4-BE49-F238E27FC236}">
              <a16:creationId xmlns:a16="http://schemas.microsoft.com/office/drawing/2014/main" id="{00000000-0008-0000-2000-00003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64" name="241 CuadroTexto">
          <a:extLst>
            <a:ext uri="{FF2B5EF4-FFF2-40B4-BE49-F238E27FC236}">
              <a16:creationId xmlns:a16="http://schemas.microsoft.com/office/drawing/2014/main" id="{00000000-0008-0000-2000-00003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65" name="242 CuadroTexto">
          <a:extLst>
            <a:ext uri="{FF2B5EF4-FFF2-40B4-BE49-F238E27FC236}">
              <a16:creationId xmlns:a16="http://schemas.microsoft.com/office/drawing/2014/main" id="{00000000-0008-0000-2000-00003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66" name="243 CuadroTexto">
          <a:extLst>
            <a:ext uri="{FF2B5EF4-FFF2-40B4-BE49-F238E27FC236}">
              <a16:creationId xmlns:a16="http://schemas.microsoft.com/office/drawing/2014/main" id="{00000000-0008-0000-2000-00003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67" name="244 CuadroTexto">
          <a:extLst>
            <a:ext uri="{FF2B5EF4-FFF2-40B4-BE49-F238E27FC236}">
              <a16:creationId xmlns:a16="http://schemas.microsoft.com/office/drawing/2014/main" id="{00000000-0008-0000-2000-00003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68" name="245 CuadroTexto">
          <a:extLst>
            <a:ext uri="{FF2B5EF4-FFF2-40B4-BE49-F238E27FC236}">
              <a16:creationId xmlns:a16="http://schemas.microsoft.com/office/drawing/2014/main" id="{00000000-0008-0000-2000-00003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69" name="246 CuadroTexto">
          <a:extLst>
            <a:ext uri="{FF2B5EF4-FFF2-40B4-BE49-F238E27FC236}">
              <a16:creationId xmlns:a16="http://schemas.microsoft.com/office/drawing/2014/main" id="{00000000-0008-0000-2000-00003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70" name="247 CuadroTexto">
          <a:extLst>
            <a:ext uri="{FF2B5EF4-FFF2-40B4-BE49-F238E27FC236}">
              <a16:creationId xmlns:a16="http://schemas.microsoft.com/office/drawing/2014/main" id="{00000000-0008-0000-2000-00003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71" name="248 CuadroTexto">
          <a:extLst>
            <a:ext uri="{FF2B5EF4-FFF2-40B4-BE49-F238E27FC236}">
              <a16:creationId xmlns:a16="http://schemas.microsoft.com/office/drawing/2014/main" id="{00000000-0008-0000-2000-00003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72" name="249 CuadroTexto">
          <a:extLst>
            <a:ext uri="{FF2B5EF4-FFF2-40B4-BE49-F238E27FC236}">
              <a16:creationId xmlns:a16="http://schemas.microsoft.com/office/drawing/2014/main" id="{00000000-0008-0000-2000-00003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73" name="250 CuadroTexto">
          <a:extLst>
            <a:ext uri="{FF2B5EF4-FFF2-40B4-BE49-F238E27FC236}">
              <a16:creationId xmlns:a16="http://schemas.microsoft.com/office/drawing/2014/main" id="{00000000-0008-0000-2000-00003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74" name="251 CuadroTexto">
          <a:extLst>
            <a:ext uri="{FF2B5EF4-FFF2-40B4-BE49-F238E27FC236}">
              <a16:creationId xmlns:a16="http://schemas.microsoft.com/office/drawing/2014/main" id="{00000000-0008-0000-2000-00003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75" name="252 CuadroTexto">
          <a:extLst>
            <a:ext uri="{FF2B5EF4-FFF2-40B4-BE49-F238E27FC236}">
              <a16:creationId xmlns:a16="http://schemas.microsoft.com/office/drawing/2014/main" id="{00000000-0008-0000-2000-00003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76" name="253 CuadroTexto">
          <a:extLst>
            <a:ext uri="{FF2B5EF4-FFF2-40B4-BE49-F238E27FC236}">
              <a16:creationId xmlns:a16="http://schemas.microsoft.com/office/drawing/2014/main" id="{00000000-0008-0000-2000-00004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77" name="254 CuadroTexto">
          <a:extLst>
            <a:ext uri="{FF2B5EF4-FFF2-40B4-BE49-F238E27FC236}">
              <a16:creationId xmlns:a16="http://schemas.microsoft.com/office/drawing/2014/main" id="{00000000-0008-0000-2000-00004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78" name="255 CuadroTexto">
          <a:extLst>
            <a:ext uri="{FF2B5EF4-FFF2-40B4-BE49-F238E27FC236}">
              <a16:creationId xmlns:a16="http://schemas.microsoft.com/office/drawing/2014/main" id="{00000000-0008-0000-2000-00004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79" name="256 CuadroTexto">
          <a:extLst>
            <a:ext uri="{FF2B5EF4-FFF2-40B4-BE49-F238E27FC236}">
              <a16:creationId xmlns:a16="http://schemas.microsoft.com/office/drawing/2014/main" id="{00000000-0008-0000-2000-00004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80" name="257 CuadroTexto">
          <a:extLst>
            <a:ext uri="{FF2B5EF4-FFF2-40B4-BE49-F238E27FC236}">
              <a16:creationId xmlns:a16="http://schemas.microsoft.com/office/drawing/2014/main" id="{00000000-0008-0000-2000-00004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81" name="258 CuadroTexto">
          <a:extLst>
            <a:ext uri="{FF2B5EF4-FFF2-40B4-BE49-F238E27FC236}">
              <a16:creationId xmlns:a16="http://schemas.microsoft.com/office/drawing/2014/main" id="{00000000-0008-0000-2000-00004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82" name="259 CuadroTexto">
          <a:extLst>
            <a:ext uri="{FF2B5EF4-FFF2-40B4-BE49-F238E27FC236}">
              <a16:creationId xmlns:a16="http://schemas.microsoft.com/office/drawing/2014/main" id="{00000000-0008-0000-2000-00004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83" name="260 CuadroTexto">
          <a:extLst>
            <a:ext uri="{FF2B5EF4-FFF2-40B4-BE49-F238E27FC236}">
              <a16:creationId xmlns:a16="http://schemas.microsoft.com/office/drawing/2014/main" id="{00000000-0008-0000-2000-00004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84" name="261 CuadroTexto">
          <a:extLst>
            <a:ext uri="{FF2B5EF4-FFF2-40B4-BE49-F238E27FC236}">
              <a16:creationId xmlns:a16="http://schemas.microsoft.com/office/drawing/2014/main" id="{00000000-0008-0000-2000-00004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85" name="262 CuadroTexto">
          <a:extLst>
            <a:ext uri="{FF2B5EF4-FFF2-40B4-BE49-F238E27FC236}">
              <a16:creationId xmlns:a16="http://schemas.microsoft.com/office/drawing/2014/main" id="{00000000-0008-0000-2000-00004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86" name="263 CuadroTexto">
          <a:extLst>
            <a:ext uri="{FF2B5EF4-FFF2-40B4-BE49-F238E27FC236}">
              <a16:creationId xmlns:a16="http://schemas.microsoft.com/office/drawing/2014/main" id="{00000000-0008-0000-2000-00004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87" name="264 CuadroTexto">
          <a:extLst>
            <a:ext uri="{FF2B5EF4-FFF2-40B4-BE49-F238E27FC236}">
              <a16:creationId xmlns:a16="http://schemas.microsoft.com/office/drawing/2014/main" id="{00000000-0008-0000-2000-00004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88" name="265 CuadroTexto">
          <a:extLst>
            <a:ext uri="{FF2B5EF4-FFF2-40B4-BE49-F238E27FC236}">
              <a16:creationId xmlns:a16="http://schemas.microsoft.com/office/drawing/2014/main" id="{00000000-0008-0000-2000-00004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89" name="266 CuadroTexto">
          <a:extLst>
            <a:ext uri="{FF2B5EF4-FFF2-40B4-BE49-F238E27FC236}">
              <a16:creationId xmlns:a16="http://schemas.microsoft.com/office/drawing/2014/main" id="{00000000-0008-0000-2000-00004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90" name="267 CuadroTexto">
          <a:extLst>
            <a:ext uri="{FF2B5EF4-FFF2-40B4-BE49-F238E27FC236}">
              <a16:creationId xmlns:a16="http://schemas.microsoft.com/office/drawing/2014/main" id="{00000000-0008-0000-2000-00004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2366" cy="207869"/>
    <xdr:sp macro="" textlink="">
      <xdr:nvSpPr>
        <xdr:cNvPr id="591" name="268 CuadroTexto">
          <a:extLst>
            <a:ext uri="{FF2B5EF4-FFF2-40B4-BE49-F238E27FC236}">
              <a16:creationId xmlns:a16="http://schemas.microsoft.com/office/drawing/2014/main" id="{00000000-0008-0000-2000-00004F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592" name="269 CuadroTexto">
          <a:extLst>
            <a:ext uri="{FF2B5EF4-FFF2-40B4-BE49-F238E27FC236}">
              <a16:creationId xmlns:a16="http://schemas.microsoft.com/office/drawing/2014/main" id="{00000000-0008-0000-2000-000050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593" name="270 CuadroTexto">
          <a:extLst>
            <a:ext uri="{FF2B5EF4-FFF2-40B4-BE49-F238E27FC236}">
              <a16:creationId xmlns:a16="http://schemas.microsoft.com/office/drawing/2014/main" id="{00000000-0008-0000-2000-000051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594" name="271 CuadroTexto">
          <a:extLst>
            <a:ext uri="{FF2B5EF4-FFF2-40B4-BE49-F238E27FC236}">
              <a16:creationId xmlns:a16="http://schemas.microsoft.com/office/drawing/2014/main" id="{00000000-0008-0000-2000-000052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595" name="272 CuadroTexto">
          <a:extLst>
            <a:ext uri="{FF2B5EF4-FFF2-40B4-BE49-F238E27FC236}">
              <a16:creationId xmlns:a16="http://schemas.microsoft.com/office/drawing/2014/main" id="{00000000-0008-0000-2000-000053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596" name="273 CuadroTexto">
          <a:extLst>
            <a:ext uri="{FF2B5EF4-FFF2-40B4-BE49-F238E27FC236}">
              <a16:creationId xmlns:a16="http://schemas.microsoft.com/office/drawing/2014/main" id="{00000000-0008-0000-2000-000054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597" name="274 CuadroTexto">
          <a:extLst>
            <a:ext uri="{FF2B5EF4-FFF2-40B4-BE49-F238E27FC236}">
              <a16:creationId xmlns:a16="http://schemas.microsoft.com/office/drawing/2014/main" id="{00000000-0008-0000-2000-000055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598" name="275 CuadroTexto">
          <a:extLst>
            <a:ext uri="{FF2B5EF4-FFF2-40B4-BE49-F238E27FC236}">
              <a16:creationId xmlns:a16="http://schemas.microsoft.com/office/drawing/2014/main" id="{00000000-0008-0000-2000-000056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599" name="276 CuadroTexto">
          <a:extLst>
            <a:ext uri="{FF2B5EF4-FFF2-40B4-BE49-F238E27FC236}">
              <a16:creationId xmlns:a16="http://schemas.microsoft.com/office/drawing/2014/main" id="{00000000-0008-0000-2000-000057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600" name="277 CuadroTexto">
          <a:extLst>
            <a:ext uri="{FF2B5EF4-FFF2-40B4-BE49-F238E27FC236}">
              <a16:creationId xmlns:a16="http://schemas.microsoft.com/office/drawing/2014/main" id="{00000000-0008-0000-2000-000058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601" name="278 CuadroTexto">
          <a:extLst>
            <a:ext uri="{FF2B5EF4-FFF2-40B4-BE49-F238E27FC236}">
              <a16:creationId xmlns:a16="http://schemas.microsoft.com/office/drawing/2014/main" id="{00000000-0008-0000-2000-000059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602" name="279 CuadroTexto">
          <a:extLst>
            <a:ext uri="{FF2B5EF4-FFF2-40B4-BE49-F238E27FC236}">
              <a16:creationId xmlns:a16="http://schemas.microsoft.com/office/drawing/2014/main" id="{00000000-0008-0000-2000-00005A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603" name="280 CuadroTexto">
          <a:extLst>
            <a:ext uri="{FF2B5EF4-FFF2-40B4-BE49-F238E27FC236}">
              <a16:creationId xmlns:a16="http://schemas.microsoft.com/office/drawing/2014/main" id="{00000000-0008-0000-2000-00005B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604" name="281 CuadroTexto">
          <a:extLst>
            <a:ext uri="{FF2B5EF4-FFF2-40B4-BE49-F238E27FC236}">
              <a16:creationId xmlns:a16="http://schemas.microsoft.com/office/drawing/2014/main" id="{00000000-0008-0000-2000-00005C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605" name="282 CuadroTexto">
          <a:extLst>
            <a:ext uri="{FF2B5EF4-FFF2-40B4-BE49-F238E27FC236}">
              <a16:creationId xmlns:a16="http://schemas.microsoft.com/office/drawing/2014/main" id="{00000000-0008-0000-2000-00005D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606" name="283 CuadroTexto">
          <a:extLst>
            <a:ext uri="{FF2B5EF4-FFF2-40B4-BE49-F238E27FC236}">
              <a16:creationId xmlns:a16="http://schemas.microsoft.com/office/drawing/2014/main" id="{00000000-0008-0000-2000-00005E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607" name="284 CuadroTexto">
          <a:extLst>
            <a:ext uri="{FF2B5EF4-FFF2-40B4-BE49-F238E27FC236}">
              <a16:creationId xmlns:a16="http://schemas.microsoft.com/office/drawing/2014/main" id="{00000000-0008-0000-2000-00005F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08" name="285 CuadroTexto">
          <a:extLst>
            <a:ext uri="{FF2B5EF4-FFF2-40B4-BE49-F238E27FC236}">
              <a16:creationId xmlns:a16="http://schemas.microsoft.com/office/drawing/2014/main" id="{00000000-0008-0000-2000-00006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09" name="286 CuadroTexto">
          <a:extLst>
            <a:ext uri="{FF2B5EF4-FFF2-40B4-BE49-F238E27FC236}">
              <a16:creationId xmlns:a16="http://schemas.microsoft.com/office/drawing/2014/main" id="{00000000-0008-0000-2000-00006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10" name="287 CuadroTexto">
          <a:extLst>
            <a:ext uri="{FF2B5EF4-FFF2-40B4-BE49-F238E27FC236}">
              <a16:creationId xmlns:a16="http://schemas.microsoft.com/office/drawing/2014/main" id="{00000000-0008-0000-2000-00006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11" name="288 CuadroTexto">
          <a:extLst>
            <a:ext uri="{FF2B5EF4-FFF2-40B4-BE49-F238E27FC236}">
              <a16:creationId xmlns:a16="http://schemas.microsoft.com/office/drawing/2014/main" id="{00000000-0008-0000-2000-00006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12" name="289 CuadroTexto">
          <a:extLst>
            <a:ext uri="{FF2B5EF4-FFF2-40B4-BE49-F238E27FC236}">
              <a16:creationId xmlns:a16="http://schemas.microsoft.com/office/drawing/2014/main" id="{00000000-0008-0000-2000-00006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13" name="290 CuadroTexto">
          <a:extLst>
            <a:ext uri="{FF2B5EF4-FFF2-40B4-BE49-F238E27FC236}">
              <a16:creationId xmlns:a16="http://schemas.microsoft.com/office/drawing/2014/main" id="{00000000-0008-0000-2000-00006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14" name="291 CuadroTexto">
          <a:extLst>
            <a:ext uri="{FF2B5EF4-FFF2-40B4-BE49-F238E27FC236}">
              <a16:creationId xmlns:a16="http://schemas.microsoft.com/office/drawing/2014/main" id="{00000000-0008-0000-2000-00006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15" name="292 CuadroTexto">
          <a:extLst>
            <a:ext uri="{FF2B5EF4-FFF2-40B4-BE49-F238E27FC236}">
              <a16:creationId xmlns:a16="http://schemas.microsoft.com/office/drawing/2014/main" id="{00000000-0008-0000-2000-00006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16" name="293 CuadroTexto">
          <a:extLst>
            <a:ext uri="{FF2B5EF4-FFF2-40B4-BE49-F238E27FC236}">
              <a16:creationId xmlns:a16="http://schemas.microsoft.com/office/drawing/2014/main" id="{00000000-0008-0000-2000-00006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17" name="294 CuadroTexto">
          <a:extLst>
            <a:ext uri="{FF2B5EF4-FFF2-40B4-BE49-F238E27FC236}">
              <a16:creationId xmlns:a16="http://schemas.microsoft.com/office/drawing/2014/main" id="{00000000-0008-0000-2000-00006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18" name="295 CuadroTexto">
          <a:extLst>
            <a:ext uri="{FF2B5EF4-FFF2-40B4-BE49-F238E27FC236}">
              <a16:creationId xmlns:a16="http://schemas.microsoft.com/office/drawing/2014/main" id="{00000000-0008-0000-2000-00006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19" name="296 CuadroTexto">
          <a:extLst>
            <a:ext uri="{FF2B5EF4-FFF2-40B4-BE49-F238E27FC236}">
              <a16:creationId xmlns:a16="http://schemas.microsoft.com/office/drawing/2014/main" id="{00000000-0008-0000-2000-00006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20" name="17 CuadroTexto">
          <a:extLst>
            <a:ext uri="{FF2B5EF4-FFF2-40B4-BE49-F238E27FC236}">
              <a16:creationId xmlns:a16="http://schemas.microsoft.com/office/drawing/2014/main" id="{00000000-0008-0000-2000-00006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7227" cy="217317"/>
    <xdr:sp macro="" textlink="">
      <xdr:nvSpPr>
        <xdr:cNvPr id="621" name="90 CuadroTexto">
          <a:extLst>
            <a:ext uri="{FF2B5EF4-FFF2-40B4-BE49-F238E27FC236}">
              <a16:creationId xmlns:a16="http://schemas.microsoft.com/office/drawing/2014/main" id="{00000000-0008-0000-2000-00006D0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622" name="91 CuadroTexto">
          <a:extLst>
            <a:ext uri="{FF2B5EF4-FFF2-40B4-BE49-F238E27FC236}">
              <a16:creationId xmlns:a16="http://schemas.microsoft.com/office/drawing/2014/main" id="{00000000-0008-0000-2000-00006E0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623" name="92 CuadroTexto">
          <a:extLst>
            <a:ext uri="{FF2B5EF4-FFF2-40B4-BE49-F238E27FC236}">
              <a16:creationId xmlns:a16="http://schemas.microsoft.com/office/drawing/2014/main" id="{00000000-0008-0000-2000-00006F0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624" name="93 CuadroTexto">
          <a:extLst>
            <a:ext uri="{FF2B5EF4-FFF2-40B4-BE49-F238E27FC236}">
              <a16:creationId xmlns:a16="http://schemas.microsoft.com/office/drawing/2014/main" id="{00000000-0008-0000-2000-0000700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625" name="94 CuadroTexto">
          <a:extLst>
            <a:ext uri="{FF2B5EF4-FFF2-40B4-BE49-F238E27FC236}">
              <a16:creationId xmlns:a16="http://schemas.microsoft.com/office/drawing/2014/main" id="{00000000-0008-0000-2000-0000710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626" name="95 CuadroTexto">
          <a:extLst>
            <a:ext uri="{FF2B5EF4-FFF2-40B4-BE49-F238E27FC236}">
              <a16:creationId xmlns:a16="http://schemas.microsoft.com/office/drawing/2014/main" id="{00000000-0008-0000-2000-0000720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627" name="96 CuadroTexto">
          <a:extLst>
            <a:ext uri="{FF2B5EF4-FFF2-40B4-BE49-F238E27FC236}">
              <a16:creationId xmlns:a16="http://schemas.microsoft.com/office/drawing/2014/main" id="{00000000-0008-0000-2000-0000730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628" name="97 CuadroTexto">
          <a:extLst>
            <a:ext uri="{FF2B5EF4-FFF2-40B4-BE49-F238E27FC236}">
              <a16:creationId xmlns:a16="http://schemas.microsoft.com/office/drawing/2014/main" id="{00000000-0008-0000-2000-0000740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629" name="98 CuadroTexto">
          <a:extLst>
            <a:ext uri="{FF2B5EF4-FFF2-40B4-BE49-F238E27FC236}">
              <a16:creationId xmlns:a16="http://schemas.microsoft.com/office/drawing/2014/main" id="{00000000-0008-0000-2000-0000750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630" name="99 CuadroTexto">
          <a:extLst>
            <a:ext uri="{FF2B5EF4-FFF2-40B4-BE49-F238E27FC236}">
              <a16:creationId xmlns:a16="http://schemas.microsoft.com/office/drawing/2014/main" id="{00000000-0008-0000-2000-0000760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631" name="100 CuadroTexto">
          <a:extLst>
            <a:ext uri="{FF2B5EF4-FFF2-40B4-BE49-F238E27FC236}">
              <a16:creationId xmlns:a16="http://schemas.microsoft.com/office/drawing/2014/main" id="{00000000-0008-0000-2000-0000770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632" name="101 CuadroTexto">
          <a:extLst>
            <a:ext uri="{FF2B5EF4-FFF2-40B4-BE49-F238E27FC236}">
              <a16:creationId xmlns:a16="http://schemas.microsoft.com/office/drawing/2014/main" id="{00000000-0008-0000-2000-0000780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33" name="118 CuadroTexto">
          <a:extLst>
            <a:ext uri="{FF2B5EF4-FFF2-40B4-BE49-F238E27FC236}">
              <a16:creationId xmlns:a16="http://schemas.microsoft.com/office/drawing/2014/main" id="{00000000-0008-0000-2000-00007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34" name="119 CuadroTexto">
          <a:extLst>
            <a:ext uri="{FF2B5EF4-FFF2-40B4-BE49-F238E27FC236}">
              <a16:creationId xmlns:a16="http://schemas.microsoft.com/office/drawing/2014/main" id="{00000000-0008-0000-2000-00007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35" name="120 CuadroTexto">
          <a:extLst>
            <a:ext uri="{FF2B5EF4-FFF2-40B4-BE49-F238E27FC236}">
              <a16:creationId xmlns:a16="http://schemas.microsoft.com/office/drawing/2014/main" id="{00000000-0008-0000-2000-00007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36" name="121 CuadroTexto">
          <a:extLst>
            <a:ext uri="{FF2B5EF4-FFF2-40B4-BE49-F238E27FC236}">
              <a16:creationId xmlns:a16="http://schemas.microsoft.com/office/drawing/2014/main" id="{00000000-0008-0000-2000-00007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37" name="122 CuadroTexto">
          <a:extLst>
            <a:ext uri="{FF2B5EF4-FFF2-40B4-BE49-F238E27FC236}">
              <a16:creationId xmlns:a16="http://schemas.microsoft.com/office/drawing/2014/main" id="{00000000-0008-0000-2000-00007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38" name="123 CuadroTexto">
          <a:extLst>
            <a:ext uri="{FF2B5EF4-FFF2-40B4-BE49-F238E27FC236}">
              <a16:creationId xmlns:a16="http://schemas.microsoft.com/office/drawing/2014/main" id="{00000000-0008-0000-2000-00007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39" name="124 CuadroTexto">
          <a:extLst>
            <a:ext uri="{FF2B5EF4-FFF2-40B4-BE49-F238E27FC236}">
              <a16:creationId xmlns:a16="http://schemas.microsoft.com/office/drawing/2014/main" id="{00000000-0008-0000-2000-00007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40" name="125 CuadroTexto">
          <a:extLst>
            <a:ext uri="{FF2B5EF4-FFF2-40B4-BE49-F238E27FC236}">
              <a16:creationId xmlns:a16="http://schemas.microsoft.com/office/drawing/2014/main" id="{00000000-0008-0000-2000-00008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41" name="143 CuadroTexto">
          <a:extLst>
            <a:ext uri="{FF2B5EF4-FFF2-40B4-BE49-F238E27FC236}">
              <a16:creationId xmlns:a16="http://schemas.microsoft.com/office/drawing/2014/main" id="{00000000-0008-0000-2000-00008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42" name="144 CuadroTexto">
          <a:extLst>
            <a:ext uri="{FF2B5EF4-FFF2-40B4-BE49-F238E27FC236}">
              <a16:creationId xmlns:a16="http://schemas.microsoft.com/office/drawing/2014/main" id="{00000000-0008-0000-2000-00008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43" name="145 CuadroTexto">
          <a:extLst>
            <a:ext uri="{FF2B5EF4-FFF2-40B4-BE49-F238E27FC236}">
              <a16:creationId xmlns:a16="http://schemas.microsoft.com/office/drawing/2014/main" id="{00000000-0008-0000-2000-00008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44" name="146 CuadroTexto">
          <a:extLst>
            <a:ext uri="{FF2B5EF4-FFF2-40B4-BE49-F238E27FC236}">
              <a16:creationId xmlns:a16="http://schemas.microsoft.com/office/drawing/2014/main" id="{00000000-0008-0000-2000-00008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45" name="147 CuadroTexto">
          <a:extLst>
            <a:ext uri="{FF2B5EF4-FFF2-40B4-BE49-F238E27FC236}">
              <a16:creationId xmlns:a16="http://schemas.microsoft.com/office/drawing/2014/main" id="{00000000-0008-0000-2000-00008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46" name="148 CuadroTexto">
          <a:extLst>
            <a:ext uri="{FF2B5EF4-FFF2-40B4-BE49-F238E27FC236}">
              <a16:creationId xmlns:a16="http://schemas.microsoft.com/office/drawing/2014/main" id="{00000000-0008-0000-2000-00008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47" name="149 CuadroTexto">
          <a:extLst>
            <a:ext uri="{FF2B5EF4-FFF2-40B4-BE49-F238E27FC236}">
              <a16:creationId xmlns:a16="http://schemas.microsoft.com/office/drawing/2014/main" id="{00000000-0008-0000-2000-00008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48" name="150 CuadroTexto">
          <a:extLst>
            <a:ext uri="{FF2B5EF4-FFF2-40B4-BE49-F238E27FC236}">
              <a16:creationId xmlns:a16="http://schemas.microsoft.com/office/drawing/2014/main" id="{00000000-0008-0000-2000-00008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49" name="151 CuadroTexto">
          <a:extLst>
            <a:ext uri="{FF2B5EF4-FFF2-40B4-BE49-F238E27FC236}">
              <a16:creationId xmlns:a16="http://schemas.microsoft.com/office/drawing/2014/main" id="{00000000-0008-0000-2000-00008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50" name="152 CuadroTexto">
          <a:extLst>
            <a:ext uri="{FF2B5EF4-FFF2-40B4-BE49-F238E27FC236}">
              <a16:creationId xmlns:a16="http://schemas.microsoft.com/office/drawing/2014/main" id="{00000000-0008-0000-2000-00008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51" name="153 CuadroTexto">
          <a:extLst>
            <a:ext uri="{FF2B5EF4-FFF2-40B4-BE49-F238E27FC236}">
              <a16:creationId xmlns:a16="http://schemas.microsoft.com/office/drawing/2014/main" id="{00000000-0008-0000-2000-00008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52" name="154 CuadroTexto">
          <a:extLst>
            <a:ext uri="{FF2B5EF4-FFF2-40B4-BE49-F238E27FC236}">
              <a16:creationId xmlns:a16="http://schemas.microsoft.com/office/drawing/2014/main" id="{00000000-0008-0000-2000-00008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53" name="155 CuadroTexto">
          <a:extLst>
            <a:ext uri="{FF2B5EF4-FFF2-40B4-BE49-F238E27FC236}">
              <a16:creationId xmlns:a16="http://schemas.microsoft.com/office/drawing/2014/main" id="{00000000-0008-0000-2000-00008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54" name="156 CuadroTexto">
          <a:extLst>
            <a:ext uri="{FF2B5EF4-FFF2-40B4-BE49-F238E27FC236}">
              <a16:creationId xmlns:a16="http://schemas.microsoft.com/office/drawing/2014/main" id="{00000000-0008-0000-2000-00008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55" name="157 CuadroTexto">
          <a:extLst>
            <a:ext uri="{FF2B5EF4-FFF2-40B4-BE49-F238E27FC236}">
              <a16:creationId xmlns:a16="http://schemas.microsoft.com/office/drawing/2014/main" id="{00000000-0008-0000-2000-00008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56" name="158 CuadroTexto">
          <a:extLst>
            <a:ext uri="{FF2B5EF4-FFF2-40B4-BE49-F238E27FC236}">
              <a16:creationId xmlns:a16="http://schemas.microsoft.com/office/drawing/2014/main" id="{00000000-0008-0000-2000-00009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57" name="159 CuadroTexto">
          <a:extLst>
            <a:ext uri="{FF2B5EF4-FFF2-40B4-BE49-F238E27FC236}">
              <a16:creationId xmlns:a16="http://schemas.microsoft.com/office/drawing/2014/main" id="{00000000-0008-0000-2000-00009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58" name="160 CuadroTexto">
          <a:extLst>
            <a:ext uri="{FF2B5EF4-FFF2-40B4-BE49-F238E27FC236}">
              <a16:creationId xmlns:a16="http://schemas.microsoft.com/office/drawing/2014/main" id="{00000000-0008-0000-2000-00009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59" name="161 CuadroTexto">
          <a:extLst>
            <a:ext uri="{FF2B5EF4-FFF2-40B4-BE49-F238E27FC236}">
              <a16:creationId xmlns:a16="http://schemas.microsoft.com/office/drawing/2014/main" id="{00000000-0008-0000-2000-00009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60" name="162 CuadroTexto">
          <a:extLst>
            <a:ext uri="{FF2B5EF4-FFF2-40B4-BE49-F238E27FC236}">
              <a16:creationId xmlns:a16="http://schemas.microsoft.com/office/drawing/2014/main" id="{00000000-0008-0000-2000-00009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61" name="163 CuadroTexto">
          <a:extLst>
            <a:ext uri="{FF2B5EF4-FFF2-40B4-BE49-F238E27FC236}">
              <a16:creationId xmlns:a16="http://schemas.microsoft.com/office/drawing/2014/main" id="{00000000-0008-0000-2000-00009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62" name="164 CuadroTexto">
          <a:extLst>
            <a:ext uri="{FF2B5EF4-FFF2-40B4-BE49-F238E27FC236}">
              <a16:creationId xmlns:a16="http://schemas.microsoft.com/office/drawing/2014/main" id="{00000000-0008-0000-2000-00009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63" name="165 CuadroTexto">
          <a:extLst>
            <a:ext uri="{FF2B5EF4-FFF2-40B4-BE49-F238E27FC236}">
              <a16:creationId xmlns:a16="http://schemas.microsoft.com/office/drawing/2014/main" id="{00000000-0008-0000-2000-00009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64" name="166 CuadroTexto">
          <a:extLst>
            <a:ext uri="{FF2B5EF4-FFF2-40B4-BE49-F238E27FC236}">
              <a16:creationId xmlns:a16="http://schemas.microsoft.com/office/drawing/2014/main" id="{00000000-0008-0000-2000-00009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65" name="167 CuadroTexto">
          <a:extLst>
            <a:ext uri="{FF2B5EF4-FFF2-40B4-BE49-F238E27FC236}">
              <a16:creationId xmlns:a16="http://schemas.microsoft.com/office/drawing/2014/main" id="{00000000-0008-0000-2000-00009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66" name="168 CuadroTexto">
          <a:extLst>
            <a:ext uri="{FF2B5EF4-FFF2-40B4-BE49-F238E27FC236}">
              <a16:creationId xmlns:a16="http://schemas.microsoft.com/office/drawing/2014/main" id="{00000000-0008-0000-2000-00009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67" name="169 CuadroTexto">
          <a:extLst>
            <a:ext uri="{FF2B5EF4-FFF2-40B4-BE49-F238E27FC236}">
              <a16:creationId xmlns:a16="http://schemas.microsoft.com/office/drawing/2014/main" id="{00000000-0008-0000-2000-00009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68" name="170 CuadroTexto">
          <a:extLst>
            <a:ext uri="{FF2B5EF4-FFF2-40B4-BE49-F238E27FC236}">
              <a16:creationId xmlns:a16="http://schemas.microsoft.com/office/drawing/2014/main" id="{00000000-0008-0000-2000-00009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69" name="171 CuadroTexto">
          <a:extLst>
            <a:ext uri="{FF2B5EF4-FFF2-40B4-BE49-F238E27FC236}">
              <a16:creationId xmlns:a16="http://schemas.microsoft.com/office/drawing/2014/main" id="{00000000-0008-0000-2000-00009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70" name="172 CuadroTexto">
          <a:extLst>
            <a:ext uri="{FF2B5EF4-FFF2-40B4-BE49-F238E27FC236}">
              <a16:creationId xmlns:a16="http://schemas.microsoft.com/office/drawing/2014/main" id="{00000000-0008-0000-2000-00009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71" name="173 CuadroTexto">
          <a:extLst>
            <a:ext uri="{FF2B5EF4-FFF2-40B4-BE49-F238E27FC236}">
              <a16:creationId xmlns:a16="http://schemas.microsoft.com/office/drawing/2014/main" id="{00000000-0008-0000-2000-00009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72" name="174 CuadroTexto">
          <a:extLst>
            <a:ext uri="{FF2B5EF4-FFF2-40B4-BE49-F238E27FC236}">
              <a16:creationId xmlns:a16="http://schemas.microsoft.com/office/drawing/2014/main" id="{00000000-0008-0000-2000-0000A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73" name="175 CuadroTexto">
          <a:extLst>
            <a:ext uri="{FF2B5EF4-FFF2-40B4-BE49-F238E27FC236}">
              <a16:creationId xmlns:a16="http://schemas.microsoft.com/office/drawing/2014/main" id="{00000000-0008-0000-2000-0000A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74" name="176 CuadroTexto">
          <a:extLst>
            <a:ext uri="{FF2B5EF4-FFF2-40B4-BE49-F238E27FC236}">
              <a16:creationId xmlns:a16="http://schemas.microsoft.com/office/drawing/2014/main" id="{00000000-0008-0000-2000-0000A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75" name="177 CuadroTexto">
          <a:extLst>
            <a:ext uri="{FF2B5EF4-FFF2-40B4-BE49-F238E27FC236}">
              <a16:creationId xmlns:a16="http://schemas.microsoft.com/office/drawing/2014/main" id="{00000000-0008-0000-2000-0000A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76" name="178 CuadroTexto">
          <a:extLst>
            <a:ext uri="{FF2B5EF4-FFF2-40B4-BE49-F238E27FC236}">
              <a16:creationId xmlns:a16="http://schemas.microsoft.com/office/drawing/2014/main" id="{00000000-0008-0000-2000-0000A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77" name="179 CuadroTexto">
          <a:extLst>
            <a:ext uri="{FF2B5EF4-FFF2-40B4-BE49-F238E27FC236}">
              <a16:creationId xmlns:a16="http://schemas.microsoft.com/office/drawing/2014/main" id="{00000000-0008-0000-2000-0000A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78" name="180 CuadroTexto">
          <a:extLst>
            <a:ext uri="{FF2B5EF4-FFF2-40B4-BE49-F238E27FC236}">
              <a16:creationId xmlns:a16="http://schemas.microsoft.com/office/drawing/2014/main" id="{00000000-0008-0000-2000-0000A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79" name="181 CuadroTexto">
          <a:extLst>
            <a:ext uri="{FF2B5EF4-FFF2-40B4-BE49-F238E27FC236}">
              <a16:creationId xmlns:a16="http://schemas.microsoft.com/office/drawing/2014/main" id="{00000000-0008-0000-2000-0000A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80" name="182 CuadroTexto">
          <a:extLst>
            <a:ext uri="{FF2B5EF4-FFF2-40B4-BE49-F238E27FC236}">
              <a16:creationId xmlns:a16="http://schemas.microsoft.com/office/drawing/2014/main" id="{00000000-0008-0000-2000-0000A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81" name="183 CuadroTexto">
          <a:extLst>
            <a:ext uri="{FF2B5EF4-FFF2-40B4-BE49-F238E27FC236}">
              <a16:creationId xmlns:a16="http://schemas.microsoft.com/office/drawing/2014/main" id="{00000000-0008-0000-2000-0000A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82" name="184 CuadroTexto">
          <a:extLst>
            <a:ext uri="{FF2B5EF4-FFF2-40B4-BE49-F238E27FC236}">
              <a16:creationId xmlns:a16="http://schemas.microsoft.com/office/drawing/2014/main" id="{00000000-0008-0000-2000-0000A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83" name="185 CuadroTexto">
          <a:extLst>
            <a:ext uri="{FF2B5EF4-FFF2-40B4-BE49-F238E27FC236}">
              <a16:creationId xmlns:a16="http://schemas.microsoft.com/office/drawing/2014/main" id="{00000000-0008-0000-2000-0000A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84" name="186 CuadroTexto">
          <a:extLst>
            <a:ext uri="{FF2B5EF4-FFF2-40B4-BE49-F238E27FC236}">
              <a16:creationId xmlns:a16="http://schemas.microsoft.com/office/drawing/2014/main" id="{00000000-0008-0000-2000-0000A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85" name="187 CuadroTexto">
          <a:extLst>
            <a:ext uri="{FF2B5EF4-FFF2-40B4-BE49-F238E27FC236}">
              <a16:creationId xmlns:a16="http://schemas.microsoft.com/office/drawing/2014/main" id="{00000000-0008-0000-2000-0000A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86" name="188 CuadroTexto">
          <a:extLst>
            <a:ext uri="{FF2B5EF4-FFF2-40B4-BE49-F238E27FC236}">
              <a16:creationId xmlns:a16="http://schemas.microsoft.com/office/drawing/2014/main" id="{00000000-0008-0000-2000-0000A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87" name="189 CuadroTexto">
          <a:extLst>
            <a:ext uri="{FF2B5EF4-FFF2-40B4-BE49-F238E27FC236}">
              <a16:creationId xmlns:a16="http://schemas.microsoft.com/office/drawing/2014/main" id="{00000000-0008-0000-2000-0000A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88" name="190 CuadroTexto">
          <a:extLst>
            <a:ext uri="{FF2B5EF4-FFF2-40B4-BE49-F238E27FC236}">
              <a16:creationId xmlns:a16="http://schemas.microsoft.com/office/drawing/2014/main" id="{00000000-0008-0000-2000-0000B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89" name="191 CuadroTexto">
          <a:extLst>
            <a:ext uri="{FF2B5EF4-FFF2-40B4-BE49-F238E27FC236}">
              <a16:creationId xmlns:a16="http://schemas.microsoft.com/office/drawing/2014/main" id="{00000000-0008-0000-2000-0000B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90" name="192 CuadroTexto">
          <a:extLst>
            <a:ext uri="{FF2B5EF4-FFF2-40B4-BE49-F238E27FC236}">
              <a16:creationId xmlns:a16="http://schemas.microsoft.com/office/drawing/2014/main" id="{00000000-0008-0000-2000-0000B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91" name="193 CuadroTexto">
          <a:extLst>
            <a:ext uri="{FF2B5EF4-FFF2-40B4-BE49-F238E27FC236}">
              <a16:creationId xmlns:a16="http://schemas.microsoft.com/office/drawing/2014/main" id="{00000000-0008-0000-2000-0000B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92" name="194 CuadroTexto">
          <a:extLst>
            <a:ext uri="{FF2B5EF4-FFF2-40B4-BE49-F238E27FC236}">
              <a16:creationId xmlns:a16="http://schemas.microsoft.com/office/drawing/2014/main" id="{00000000-0008-0000-2000-0000B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93" name="195 CuadroTexto">
          <a:extLst>
            <a:ext uri="{FF2B5EF4-FFF2-40B4-BE49-F238E27FC236}">
              <a16:creationId xmlns:a16="http://schemas.microsoft.com/office/drawing/2014/main" id="{00000000-0008-0000-2000-0000B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94" name="196 CuadroTexto">
          <a:extLst>
            <a:ext uri="{FF2B5EF4-FFF2-40B4-BE49-F238E27FC236}">
              <a16:creationId xmlns:a16="http://schemas.microsoft.com/office/drawing/2014/main" id="{00000000-0008-0000-2000-0000B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95" name="197 CuadroTexto">
          <a:extLst>
            <a:ext uri="{FF2B5EF4-FFF2-40B4-BE49-F238E27FC236}">
              <a16:creationId xmlns:a16="http://schemas.microsoft.com/office/drawing/2014/main" id="{00000000-0008-0000-2000-0000B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96" name="198 CuadroTexto">
          <a:extLst>
            <a:ext uri="{FF2B5EF4-FFF2-40B4-BE49-F238E27FC236}">
              <a16:creationId xmlns:a16="http://schemas.microsoft.com/office/drawing/2014/main" id="{00000000-0008-0000-2000-0000B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97" name="199 CuadroTexto">
          <a:extLst>
            <a:ext uri="{FF2B5EF4-FFF2-40B4-BE49-F238E27FC236}">
              <a16:creationId xmlns:a16="http://schemas.microsoft.com/office/drawing/2014/main" id="{00000000-0008-0000-2000-0000B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98" name="200 CuadroTexto">
          <a:extLst>
            <a:ext uri="{FF2B5EF4-FFF2-40B4-BE49-F238E27FC236}">
              <a16:creationId xmlns:a16="http://schemas.microsoft.com/office/drawing/2014/main" id="{00000000-0008-0000-2000-0000B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99" name="201 CuadroTexto">
          <a:extLst>
            <a:ext uri="{FF2B5EF4-FFF2-40B4-BE49-F238E27FC236}">
              <a16:creationId xmlns:a16="http://schemas.microsoft.com/office/drawing/2014/main" id="{00000000-0008-0000-2000-0000B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00" name="202 CuadroTexto">
          <a:extLst>
            <a:ext uri="{FF2B5EF4-FFF2-40B4-BE49-F238E27FC236}">
              <a16:creationId xmlns:a16="http://schemas.microsoft.com/office/drawing/2014/main" id="{00000000-0008-0000-2000-0000B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01" name="203 CuadroTexto">
          <a:extLst>
            <a:ext uri="{FF2B5EF4-FFF2-40B4-BE49-F238E27FC236}">
              <a16:creationId xmlns:a16="http://schemas.microsoft.com/office/drawing/2014/main" id="{00000000-0008-0000-2000-0000B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02" name="204 CuadroTexto">
          <a:extLst>
            <a:ext uri="{FF2B5EF4-FFF2-40B4-BE49-F238E27FC236}">
              <a16:creationId xmlns:a16="http://schemas.microsoft.com/office/drawing/2014/main" id="{00000000-0008-0000-2000-0000B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03" name="205 CuadroTexto">
          <a:extLst>
            <a:ext uri="{FF2B5EF4-FFF2-40B4-BE49-F238E27FC236}">
              <a16:creationId xmlns:a16="http://schemas.microsoft.com/office/drawing/2014/main" id="{00000000-0008-0000-2000-0000B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04" name="206 CuadroTexto">
          <a:extLst>
            <a:ext uri="{FF2B5EF4-FFF2-40B4-BE49-F238E27FC236}">
              <a16:creationId xmlns:a16="http://schemas.microsoft.com/office/drawing/2014/main" id="{00000000-0008-0000-2000-0000C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05" name="207 CuadroTexto">
          <a:extLst>
            <a:ext uri="{FF2B5EF4-FFF2-40B4-BE49-F238E27FC236}">
              <a16:creationId xmlns:a16="http://schemas.microsoft.com/office/drawing/2014/main" id="{00000000-0008-0000-2000-0000C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06" name="208 CuadroTexto">
          <a:extLst>
            <a:ext uri="{FF2B5EF4-FFF2-40B4-BE49-F238E27FC236}">
              <a16:creationId xmlns:a16="http://schemas.microsoft.com/office/drawing/2014/main" id="{00000000-0008-0000-2000-0000C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07" name="209 CuadroTexto">
          <a:extLst>
            <a:ext uri="{FF2B5EF4-FFF2-40B4-BE49-F238E27FC236}">
              <a16:creationId xmlns:a16="http://schemas.microsoft.com/office/drawing/2014/main" id="{00000000-0008-0000-2000-0000C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08" name="210 CuadroTexto">
          <a:extLst>
            <a:ext uri="{FF2B5EF4-FFF2-40B4-BE49-F238E27FC236}">
              <a16:creationId xmlns:a16="http://schemas.microsoft.com/office/drawing/2014/main" id="{00000000-0008-0000-2000-0000C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09" name="211 CuadroTexto">
          <a:extLst>
            <a:ext uri="{FF2B5EF4-FFF2-40B4-BE49-F238E27FC236}">
              <a16:creationId xmlns:a16="http://schemas.microsoft.com/office/drawing/2014/main" id="{00000000-0008-0000-2000-0000C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10" name="212 CuadroTexto">
          <a:extLst>
            <a:ext uri="{FF2B5EF4-FFF2-40B4-BE49-F238E27FC236}">
              <a16:creationId xmlns:a16="http://schemas.microsoft.com/office/drawing/2014/main" id="{00000000-0008-0000-2000-0000C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11" name="213 CuadroTexto">
          <a:extLst>
            <a:ext uri="{FF2B5EF4-FFF2-40B4-BE49-F238E27FC236}">
              <a16:creationId xmlns:a16="http://schemas.microsoft.com/office/drawing/2014/main" id="{00000000-0008-0000-2000-0000C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12" name="214 CuadroTexto">
          <a:extLst>
            <a:ext uri="{FF2B5EF4-FFF2-40B4-BE49-F238E27FC236}">
              <a16:creationId xmlns:a16="http://schemas.microsoft.com/office/drawing/2014/main" id="{00000000-0008-0000-2000-0000C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13" name="215 CuadroTexto">
          <a:extLst>
            <a:ext uri="{FF2B5EF4-FFF2-40B4-BE49-F238E27FC236}">
              <a16:creationId xmlns:a16="http://schemas.microsoft.com/office/drawing/2014/main" id="{00000000-0008-0000-2000-0000C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14" name="216 CuadroTexto">
          <a:extLst>
            <a:ext uri="{FF2B5EF4-FFF2-40B4-BE49-F238E27FC236}">
              <a16:creationId xmlns:a16="http://schemas.microsoft.com/office/drawing/2014/main" id="{00000000-0008-0000-2000-0000C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15" name="217 CuadroTexto">
          <a:extLst>
            <a:ext uri="{FF2B5EF4-FFF2-40B4-BE49-F238E27FC236}">
              <a16:creationId xmlns:a16="http://schemas.microsoft.com/office/drawing/2014/main" id="{00000000-0008-0000-2000-0000C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16" name="218 CuadroTexto">
          <a:extLst>
            <a:ext uri="{FF2B5EF4-FFF2-40B4-BE49-F238E27FC236}">
              <a16:creationId xmlns:a16="http://schemas.microsoft.com/office/drawing/2014/main" id="{00000000-0008-0000-2000-0000C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17" name="219 CuadroTexto">
          <a:extLst>
            <a:ext uri="{FF2B5EF4-FFF2-40B4-BE49-F238E27FC236}">
              <a16:creationId xmlns:a16="http://schemas.microsoft.com/office/drawing/2014/main" id="{00000000-0008-0000-2000-0000C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18" name="220 CuadroTexto">
          <a:extLst>
            <a:ext uri="{FF2B5EF4-FFF2-40B4-BE49-F238E27FC236}">
              <a16:creationId xmlns:a16="http://schemas.microsoft.com/office/drawing/2014/main" id="{00000000-0008-0000-2000-0000C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19" name="221 CuadroTexto">
          <a:extLst>
            <a:ext uri="{FF2B5EF4-FFF2-40B4-BE49-F238E27FC236}">
              <a16:creationId xmlns:a16="http://schemas.microsoft.com/office/drawing/2014/main" id="{00000000-0008-0000-2000-0000C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20" name="222 CuadroTexto">
          <a:extLst>
            <a:ext uri="{FF2B5EF4-FFF2-40B4-BE49-F238E27FC236}">
              <a16:creationId xmlns:a16="http://schemas.microsoft.com/office/drawing/2014/main" id="{00000000-0008-0000-2000-0000D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21" name="223 CuadroTexto">
          <a:extLst>
            <a:ext uri="{FF2B5EF4-FFF2-40B4-BE49-F238E27FC236}">
              <a16:creationId xmlns:a16="http://schemas.microsoft.com/office/drawing/2014/main" id="{00000000-0008-0000-2000-0000D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22" name="224 CuadroTexto">
          <a:extLst>
            <a:ext uri="{FF2B5EF4-FFF2-40B4-BE49-F238E27FC236}">
              <a16:creationId xmlns:a16="http://schemas.microsoft.com/office/drawing/2014/main" id="{00000000-0008-0000-2000-0000D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23" name="225 CuadroTexto">
          <a:extLst>
            <a:ext uri="{FF2B5EF4-FFF2-40B4-BE49-F238E27FC236}">
              <a16:creationId xmlns:a16="http://schemas.microsoft.com/office/drawing/2014/main" id="{00000000-0008-0000-2000-0000D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24" name="226 CuadroTexto">
          <a:extLst>
            <a:ext uri="{FF2B5EF4-FFF2-40B4-BE49-F238E27FC236}">
              <a16:creationId xmlns:a16="http://schemas.microsoft.com/office/drawing/2014/main" id="{00000000-0008-0000-2000-0000D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25" name="227 CuadroTexto">
          <a:extLst>
            <a:ext uri="{FF2B5EF4-FFF2-40B4-BE49-F238E27FC236}">
              <a16:creationId xmlns:a16="http://schemas.microsoft.com/office/drawing/2014/main" id="{00000000-0008-0000-2000-0000D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26" name="228 CuadroTexto">
          <a:extLst>
            <a:ext uri="{FF2B5EF4-FFF2-40B4-BE49-F238E27FC236}">
              <a16:creationId xmlns:a16="http://schemas.microsoft.com/office/drawing/2014/main" id="{00000000-0008-0000-2000-0000D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27" name="229 CuadroTexto">
          <a:extLst>
            <a:ext uri="{FF2B5EF4-FFF2-40B4-BE49-F238E27FC236}">
              <a16:creationId xmlns:a16="http://schemas.microsoft.com/office/drawing/2014/main" id="{00000000-0008-0000-2000-0000D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28" name="230 CuadroTexto">
          <a:extLst>
            <a:ext uri="{FF2B5EF4-FFF2-40B4-BE49-F238E27FC236}">
              <a16:creationId xmlns:a16="http://schemas.microsoft.com/office/drawing/2014/main" id="{00000000-0008-0000-2000-0000D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29" name="231 CuadroTexto">
          <a:extLst>
            <a:ext uri="{FF2B5EF4-FFF2-40B4-BE49-F238E27FC236}">
              <a16:creationId xmlns:a16="http://schemas.microsoft.com/office/drawing/2014/main" id="{00000000-0008-0000-2000-0000D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30" name="232 CuadroTexto">
          <a:extLst>
            <a:ext uri="{FF2B5EF4-FFF2-40B4-BE49-F238E27FC236}">
              <a16:creationId xmlns:a16="http://schemas.microsoft.com/office/drawing/2014/main" id="{00000000-0008-0000-2000-0000D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31" name="233 CuadroTexto">
          <a:extLst>
            <a:ext uri="{FF2B5EF4-FFF2-40B4-BE49-F238E27FC236}">
              <a16:creationId xmlns:a16="http://schemas.microsoft.com/office/drawing/2014/main" id="{00000000-0008-0000-2000-0000D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32" name="234 CuadroTexto">
          <a:extLst>
            <a:ext uri="{FF2B5EF4-FFF2-40B4-BE49-F238E27FC236}">
              <a16:creationId xmlns:a16="http://schemas.microsoft.com/office/drawing/2014/main" id="{00000000-0008-0000-2000-0000D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33" name="235 CuadroTexto">
          <a:extLst>
            <a:ext uri="{FF2B5EF4-FFF2-40B4-BE49-F238E27FC236}">
              <a16:creationId xmlns:a16="http://schemas.microsoft.com/office/drawing/2014/main" id="{00000000-0008-0000-2000-0000D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34" name="236 CuadroTexto">
          <a:extLst>
            <a:ext uri="{FF2B5EF4-FFF2-40B4-BE49-F238E27FC236}">
              <a16:creationId xmlns:a16="http://schemas.microsoft.com/office/drawing/2014/main" id="{00000000-0008-0000-2000-0000D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35" name="237 CuadroTexto">
          <a:extLst>
            <a:ext uri="{FF2B5EF4-FFF2-40B4-BE49-F238E27FC236}">
              <a16:creationId xmlns:a16="http://schemas.microsoft.com/office/drawing/2014/main" id="{00000000-0008-0000-2000-0000D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36" name="238 CuadroTexto">
          <a:extLst>
            <a:ext uri="{FF2B5EF4-FFF2-40B4-BE49-F238E27FC236}">
              <a16:creationId xmlns:a16="http://schemas.microsoft.com/office/drawing/2014/main" id="{00000000-0008-0000-2000-0000E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37" name="239 CuadroTexto">
          <a:extLst>
            <a:ext uri="{FF2B5EF4-FFF2-40B4-BE49-F238E27FC236}">
              <a16:creationId xmlns:a16="http://schemas.microsoft.com/office/drawing/2014/main" id="{00000000-0008-0000-2000-0000E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38" name="240 CuadroTexto">
          <a:extLst>
            <a:ext uri="{FF2B5EF4-FFF2-40B4-BE49-F238E27FC236}">
              <a16:creationId xmlns:a16="http://schemas.microsoft.com/office/drawing/2014/main" id="{00000000-0008-0000-2000-0000E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39" name="241 CuadroTexto">
          <a:extLst>
            <a:ext uri="{FF2B5EF4-FFF2-40B4-BE49-F238E27FC236}">
              <a16:creationId xmlns:a16="http://schemas.microsoft.com/office/drawing/2014/main" id="{00000000-0008-0000-2000-0000E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40" name="242 CuadroTexto">
          <a:extLst>
            <a:ext uri="{FF2B5EF4-FFF2-40B4-BE49-F238E27FC236}">
              <a16:creationId xmlns:a16="http://schemas.microsoft.com/office/drawing/2014/main" id="{00000000-0008-0000-2000-0000E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41" name="243 CuadroTexto">
          <a:extLst>
            <a:ext uri="{FF2B5EF4-FFF2-40B4-BE49-F238E27FC236}">
              <a16:creationId xmlns:a16="http://schemas.microsoft.com/office/drawing/2014/main" id="{00000000-0008-0000-2000-0000E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42" name="244 CuadroTexto">
          <a:extLst>
            <a:ext uri="{FF2B5EF4-FFF2-40B4-BE49-F238E27FC236}">
              <a16:creationId xmlns:a16="http://schemas.microsoft.com/office/drawing/2014/main" id="{00000000-0008-0000-2000-0000E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43" name="245 CuadroTexto">
          <a:extLst>
            <a:ext uri="{FF2B5EF4-FFF2-40B4-BE49-F238E27FC236}">
              <a16:creationId xmlns:a16="http://schemas.microsoft.com/office/drawing/2014/main" id="{00000000-0008-0000-2000-0000E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44" name="246 CuadroTexto">
          <a:extLst>
            <a:ext uri="{FF2B5EF4-FFF2-40B4-BE49-F238E27FC236}">
              <a16:creationId xmlns:a16="http://schemas.microsoft.com/office/drawing/2014/main" id="{00000000-0008-0000-2000-0000E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45" name="247 CuadroTexto">
          <a:extLst>
            <a:ext uri="{FF2B5EF4-FFF2-40B4-BE49-F238E27FC236}">
              <a16:creationId xmlns:a16="http://schemas.microsoft.com/office/drawing/2014/main" id="{00000000-0008-0000-2000-0000E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46" name="248 CuadroTexto">
          <a:extLst>
            <a:ext uri="{FF2B5EF4-FFF2-40B4-BE49-F238E27FC236}">
              <a16:creationId xmlns:a16="http://schemas.microsoft.com/office/drawing/2014/main" id="{00000000-0008-0000-2000-0000E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47" name="249 CuadroTexto">
          <a:extLst>
            <a:ext uri="{FF2B5EF4-FFF2-40B4-BE49-F238E27FC236}">
              <a16:creationId xmlns:a16="http://schemas.microsoft.com/office/drawing/2014/main" id="{00000000-0008-0000-2000-0000E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48" name="250 CuadroTexto">
          <a:extLst>
            <a:ext uri="{FF2B5EF4-FFF2-40B4-BE49-F238E27FC236}">
              <a16:creationId xmlns:a16="http://schemas.microsoft.com/office/drawing/2014/main" id="{00000000-0008-0000-2000-0000E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49" name="251 CuadroTexto">
          <a:extLst>
            <a:ext uri="{FF2B5EF4-FFF2-40B4-BE49-F238E27FC236}">
              <a16:creationId xmlns:a16="http://schemas.microsoft.com/office/drawing/2014/main" id="{00000000-0008-0000-2000-0000E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50" name="252 CuadroTexto">
          <a:extLst>
            <a:ext uri="{FF2B5EF4-FFF2-40B4-BE49-F238E27FC236}">
              <a16:creationId xmlns:a16="http://schemas.microsoft.com/office/drawing/2014/main" id="{00000000-0008-0000-2000-0000E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51" name="253 CuadroTexto">
          <a:extLst>
            <a:ext uri="{FF2B5EF4-FFF2-40B4-BE49-F238E27FC236}">
              <a16:creationId xmlns:a16="http://schemas.microsoft.com/office/drawing/2014/main" id="{00000000-0008-0000-2000-0000E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52" name="254 CuadroTexto">
          <a:extLst>
            <a:ext uri="{FF2B5EF4-FFF2-40B4-BE49-F238E27FC236}">
              <a16:creationId xmlns:a16="http://schemas.microsoft.com/office/drawing/2014/main" id="{00000000-0008-0000-2000-0000F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53" name="255 CuadroTexto">
          <a:extLst>
            <a:ext uri="{FF2B5EF4-FFF2-40B4-BE49-F238E27FC236}">
              <a16:creationId xmlns:a16="http://schemas.microsoft.com/office/drawing/2014/main" id="{00000000-0008-0000-2000-0000F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54" name="256 CuadroTexto">
          <a:extLst>
            <a:ext uri="{FF2B5EF4-FFF2-40B4-BE49-F238E27FC236}">
              <a16:creationId xmlns:a16="http://schemas.microsoft.com/office/drawing/2014/main" id="{00000000-0008-0000-2000-0000F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55" name="257 CuadroTexto">
          <a:extLst>
            <a:ext uri="{FF2B5EF4-FFF2-40B4-BE49-F238E27FC236}">
              <a16:creationId xmlns:a16="http://schemas.microsoft.com/office/drawing/2014/main" id="{00000000-0008-0000-2000-0000F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56" name="258 CuadroTexto">
          <a:extLst>
            <a:ext uri="{FF2B5EF4-FFF2-40B4-BE49-F238E27FC236}">
              <a16:creationId xmlns:a16="http://schemas.microsoft.com/office/drawing/2014/main" id="{00000000-0008-0000-2000-0000F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57" name="259 CuadroTexto">
          <a:extLst>
            <a:ext uri="{FF2B5EF4-FFF2-40B4-BE49-F238E27FC236}">
              <a16:creationId xmlns:a16="http://schemas.microsoft.com/office/drawing/2014/main" id="{00000000-0008-0000-2000-0000F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58" name="260 CuadroTexto">
          <a:extLst>
            <a:ext uri="{FF2B5EF4-FFF2-40B4-BE49-F238E27FC236}">
              <a16:creationId xmlns:a16="http://schemas.microsoft.com/office/drawing/2014/main" id="{00000000-0008-0000-2000-0000F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59" name="261 CuadroTexto">
          <a:extLst>
            <a:ext uri="{FF2B5EF4-FFF2-40B4-BE49-F238E27FC236}">
              <a16:creationId xmlns:a16="http://schemas.microsoft.com/office/drawing/2014/main" id="{00000000-0008-0000-2000-0000F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60" name="262 CuadroTexto">
          <a:extLst>
            <a:ext uri="{FF2B5EF4-FFF2-40B4-BE49-F238E27FC236}">
              <a16:creationId xmlns:a16="http://schemas.microsoft.com/office/drawing/2014/main" id="{00000000-0008-0000-2000-0000F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61" name="263 CuadroTexto">
          <a:extLst>
            <a:ext uri="{FF2B5EF4-FFF2-40B4-BE49-F238E27FC236}">
              <a16:creationId xmlns:a16="http://schemas.microsoft.com/office/drawing/2014/main" id="{00000000-0008-0000-2000-0000F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62" name="264 CuadroTexto">
          <a:extLst>
            <a:ext uri="{FF2B5EF4-FFF2-40B4-BE49-F238E27FC236}">
              <a16:creationId xmlns:a16="http://schemas.microsoft.com/office/drawing/2014/main" id="{00000000-0008-0000-2000-0000F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63" name="265 CuadroTexto">
          <a:extLst>
            <a:ext uri="{FF2B5EF4-FFF2-40B4-BE49-F238E27FC236}">
              <a16:creationId xmlns:a16="http://schemas.microsoft.com/office/drawing/2014/main" id="{00000000-0008-0000-2000-0000F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64" name="266 CuadroTexto">
          <a:extLst>
            <a:ext uri="{FF2B5EF4-FFF2-40B4-BE49-F238E27FC236}">
              <a16:creationId xmlns:a16="http://schemas.microsoft.com/office/drawing/2014/main" id="{00000000-0008-0000-2000-0000F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65" name="267 CuadroTexto">
          <a:extLst>
            <a:ext uri="{FF2B5EF4-FFF2-40B4-BE49-F238E27FC236}">
              <a16:creationId xmlns:a16="http://schemas.microsoft.com/office/drawing/2014/main" id="{00000000-0008-0000-2000-0000F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2366" cy="207869"/>
    <xdr:sp macro="" textlink="">
      <xdr:nvSpPr>
        <xdr:cNvPr id="766" name="268 CuadroTexto">
          <a:extLst>
            <a:ext uri="{FF2B5EF4-FFF2-40B4-BE49-F238E27FC236}">
              <a16:creationId xmlns:a16="http://schemas.microsoft.com/office/drawing/2014/main" id="{00000000-0008-0000-2000-0000FE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767" name="269 CuadroTexto">
          <a:extLst>
            <a:ext uri="{FF2B5EF4-FFF2-40B4-BE49-F238E27FC236}">
              <a16:creationId xmlns:a16="http://schemas.microsoft.com/office/drawing/2014/main" id="{00000000-0008-0000-2000-0000FF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768" name="270 CuadroTexto">
          <a:extLst>
            <a:ext uri="{FF2B5EF4-FFF2-40B4-BE49-F238E27FC236}">
              <a16:creationId xmlns:a16="http://schemas.microsoft.com/office/drawing/2014/main" id="{00000000-0008-0000-2000-000000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769" name="271 CuadroTexto">
          <a:extLst>
            <a:ext uri="{FF2B5EF4-FFF2-40B4-BE49-F238E27FC236}">
              <a16:creationId xmlns:a16="http://schemas.microsoft.com/office/drawing/2014/main" id="{00000000-0008-0000-2000-000001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770" name="272 CuadroTexto">
          <a:extLst>
            <a:ext uri="{FF2B5EF4-FFF2-40B4-BE49-F238E27FC236}">
              <a16:creationId xmlns:a16="http://schemas.microsoft.com/office/drawing/2014/main" id="{00000000-0008-0000-2000-000002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771" name="273 CuadroTexto">
          <a:extLst>
            <a:ext uri="{FF2B5EF4-FFF2-40B4-BE49-F238E27FC236}">
              <a16:creationId xmlns:a16="http://schemas.microsoft.com/office/drawing/2014/main" id="{00000000-0008-0000-2000-000003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772" name="274 CuadroTexto">
          <a:extLst>
            <a:ext uri="{FF2B5EF4-FFF2-40B4-BE49-F238E27FC236}">
              <a16:creationId xmlns:a16="http://schemas.microsoft.com/office/drawing/2014/main" id="{00000000-0008-0000-2000-000004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773" name="275 CuadroTexto">
          <a:extLst>
            <a:ext uri="{FF2B5EF4-FFF2-40B4-BE49-F238E27FC236}">
              <a16:creationId xmlns:a16="http://schemas.microsoft.com/office/drawing/2014/main" id="{00000000-0008-0000-2000-000005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774" name="276 CuadroTexto">
          <a:extLst>
            <a:ext uri="{FF2B5EF4-FFF2-40B4-BE49-F238E27FC236}">
              <a16:creationId xmlns:a16="http://schemas.microsoft.com/office/drawing/2014/main" id="{00000000-0008-0000-2000-000006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775" name="277 CuadroTexto">
          <a:extLst>
            <a:ext uri="{FF2B5EF4-FFF2-40B4-BE49-F238E27FC236}">
              <a16:creationId xmlns:a16="http://schemas.microsoft.com/office/drawing/2014/main" id="{00000000-0008-0000-2000-000007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776" name="278 CuadroTexto">
          <a:extLst>
            <a:ext uri="{FF2B5EF4-FFF2-40B4-BE49-F238E27FC236}">
              <a16:creationId xmlns:a16="http://schemas.microsoft.com/office/drawing/2014/main" id="{00000000-0008-0000-2000-000008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777" name="279 CuadroTexto">
          <a:extLst>
            <a:ext uri="{FF2B5EF4-FFF2-40B4-BE49-F238E27FC236}">
              <a16:creationId xmlns:a16="http://schemas.microsoft.com/office/drawing/2014/main" id="{00000000-0008-0000-2000-000009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778" name="280 CuadroTexto">
          <a:extLst>
            <a:ext uri="{FF2B5EF4-FFF2-40B4-BE49-F238E27FC236}">
              <a16:creationId xmlns:a16="http://schemas.microsoft.com/office/drawing/2014/main" id="{00000000-0008-0000-2000-00000A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779" name="281 CuadroTexto">
          <a:extLst>
            <a:ext uri="{FF2B5EF4-FFF2-40B4-BE49-F238E27FC236}">
              <a16:creationId xmlns:a16="http://schemas.microsoft.com/office/drawing/2014/main" id="{00000000-0008-0000-2000-00000B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780" name="282 CuadroTexto">
          <a:extLst>
            <a:ext uri="{FF2B5EF4-FFF2-40B4-BE49-F238E27FC236}">
              <a16:creationId xmlns:a16="http://schemas.microsoft.com/office/drawing/2014/main" id="{00000000-0008-0000-2000-00000C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781" name="283 CuadroTexto">
          <a:extLst>
            <a:ext uri="{FF2B5EF4-FFF2-40B4-BE49-F238E27FC236}">
              <a16:creationId xmlns:a16="http://schemas.microsoft.com/office/drawing/2014/main" id="{00000000-0008-0000-2000-00000D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782" name="284 CuadroTexto">
          <a:extLst>
            <a:ext uri="{FF2B5EF4-FFF2-40B4-BE49-F238E27FC236}">
              <a16:creationId xmlns:a16="http://schemas.microsoft.com/office/drawing/2014/main" id="{00000000-0008-0000-2000-00000E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83" name="285 CuadroTexto">
          <a:extLst>
            <a:ext uri="{FF2B5EF4-FFF2-40B4-BE49-F238E27FC236}">
              <a16:creationId xmlns:a16="http://schemas.microsoft.com/office/drawing/2014/main" id="{00000000-0008-0000-2000-00000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84" name="286 CuadroTexto">
          <a:extLst>
            <a:ext uri="{FF2B5EF4-FFF2-40B4-BE49-F238E27FC236}">
              <a16:creationId xmlns:a16="http://schemas.microsoft.com/office/drawing/2014/main" id="{00000000-0008-0000-2000-00001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85" name="287 CuadroTexto">
          <a:extLst>
            <a:ext uri="{FF2B5EF4-FFF2-40B4-BE49-F238E27FC236}">
              <a16:creationId xmlns:a16="http://schemas.microsoft.com/office/drawing/2014/main" id="{00000000-0008-0000-2000-00001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86" name="288 CuadroTexto">
          <a:extLst>
            <a:ext uri="{FF2B5EF4-FFF2-40B4-BE49-F238E27FC236}">
              <a16:creationId xmlns:a16="http://schemas.microsoft.com/office/drawing/2014/main" id="{00000000-0008-0000-2000-00001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87" name="289 CuadroTexto">
          <a:extLst>
            <a:ext uri="{FF2B5EF4-FFF2-40B4-BE49-F238E27FC236}">
              <a16:creationId xmlns:a16="http://schemas.microsoft.com/office/drawing/2014/main" id="{00000000-0008-0000-2000-00001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88" name="290 CuadroTexto">
          <a:extLst>
            <a:ext uri="{FF2B5EF4-FFF2-40B4-BE49-F238E27FC236}">
              <a16:creationId xmlns:a16="http://schemas.microsoft.com/office/drawing/2014/main" id="{00000000-0008-0000-2000-00001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89" name="291 CuadroTexto">
          <a:extLst>
            <a:ext uri="{FF2B5EF4-FFF2-40B4-BE49-F238E27FC236}">
              <a16:creationId xmlns:a16="http://schemas.microsoft.com/office/drawing/2014/main" id="{00000000-0008-0000-2000-00001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90" name="292 CuadroTexto">
          <a:extLst>
            <a:ext uri="{FF2B5EF4-FFF2-40B4-BE49-F238E27FC236}">
              <a16:creationId xmlns:a16="http://schemas.microsoft.com/office/drawing/2014/main" id="{00000000-0008-0000-2000-00001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91" name="293 CuadroTexto">
          <a:extLst>
            <a:ext uri="{FF2B5EF4-FFF2-40B4-BE49-F238E27FC236}">
              <a16:creationId xmlns:a16="http://schemas.microsoft.com/office/drawing/2014/main" id="{00000000-0008-0000-2000-00001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92" name="294 CuadroTexto">
          <a:extLst>
            <a:ext uri="{FF2B5EF4-FFF2-40B4-BE49-F238E27FC236}">
              <a16:creationId xmlns:a16="http://schemas.microsoft.com/office/drawing/2014/main" id="{00000000-0008-0000-2000-00001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93" name="295 CuadroTexto">
          <a:extLst>
            <a:ext uri="{FF2B5EF4-FFF2-40B4-BE49-F238E27FC236}">
              <a16:creationId xmlns:a16="http://schemas.microsoft.com/office/drawing/2014/main" id="{00000000-0008-0000-2000-00001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94" name="296 CuadroTexto">
          <a:extLst>
            <a:ext uri="{FF2B5EF4-FFF2-40B4-BE49-F238E27FC236}">
              <a16:creationId xmlns:a16="http://schemas.microsoft.com/office/drawing/2014/main" id="{00000000-0008-0000-2000-00001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95" name="17 CuadroTexto">
          <a:extLst>
            <a:ext uri="{FF2B5EF4-FFF2-40B4-BE49-F238E27FC236}">
              <a16:creationId xmlns:a16="http://schemas.microsoft.com/office/drawing/2014/main" id="{00000000-0008-0000-2000-00001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7227" cy="217317"/>
    <xdr:sp macro="" textlink="">
      <xdr:nvSpPr>
        <xdr:cNvPr id="796" name="90 CuadroTexto">
          <a:extLst>
            <a:ext uri="{FF2B5EF4-FFF2-40B4-BE49-F238E27FC236}">
              <a16:creationId xmlns:a16="http://schemas.microsoft.com/office/drawing/2014/main" id="{00000000-0008-0000-2000-00001C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797" name="91 CuadroTexto">
          <a:extLst>
            <a:ext uri="{FF2B5EF4-FFF2-40B4-BE49-F238E27FC236}">
              <a16:creationId xmlns:a16="http://schemas.microsoft.com/office/drawing/2014/main" id="{00000000-0008-0000-2000-00001D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798" name="92 CuadroTexto">
          <a:extLst>
            <a:ext uri="{FF2B5EF4-FFF2-40B4-BE49-F238E27FC236}">
              <a16:creationId xmlns:a16="http://schemas.microsoft.com/office/drawing/2014/main" id="{00000000-0008-0000-2000-00001E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799" name="93 CuadroTexto">
          <a:extLst>
            <a:ext uri="{FF2B5EF4-FFF2-40B4-BE49-F238E27FC236}">
              <a16:creationId xmlns:a16="http://schemas.microsoft.com/office/drawing/2014/main" id="{00000000-0008-0000-2000-00001F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800" name="94 CuadroTexto">
          <a:extLst>
            <a:ext uri="{FF2B5EF4-FFF2-40B4-BE49-F238E27FC236}">
              <a16:creationId xmlns:a16="http://schemas.microsoft.com/office/drawing/2014/main" id="{00000000-0008-0000-2000-000020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801" name="95 CuadroTexto">
          <a:extLst>
            <a:ext uri="{FF2B5EF4-FFF2-40B4-BE49-F238E27FC236}">
              <a16:creationId xmlns:a16="http://schemas.microsoft.com/office/drawing/2014/main" id="{00000000-0008-0000-2000-000021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802" name="96 CuadroTexto">
          <a:extLst>
            <a:ext uri="{FF2B5EF4-FFF2-40B4-BE49-F238E27FC236}">
              <a16:creationId xmlns:a16="http://schemas.microsoft.com/office/drawing/2014/main" id="{00000000-0008-0000-2000-000022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803" name="97 CuadroTexto">
          <a:extLst>
            <a:ext uri="{FF2B5EF4-FFF2-40B4-BE49-F238E27FC236}">
              <a16:creationId xmlns:a16="http://schemas.microsoft.com/office/drawing/2014/main" id="{00000000-0008-0000-2000-000023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804" name="98 CuadroTexto">
          <a:extLst>
            <a:ext uri="{FF2B5EF4-FFF2-40B4-BE49-F238E27FC236}">
              <a16:creationId xmlns:a16="http://schemas.microsoft.com/office/drawing/2014/main" id="{00000000-0008-0000-2000-000024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805" name="99 CuadroTexto">
          <a:extLst>
            <a:ext uri="{FF2B5EF4-FFF2-40B4-BE49-F238E27FC236}">
              <a16:creationId xmlns:a16="http://schemas.microsoft.com/office/drawing/2014/main" id="{00000000-0008-0000-2000-000025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806" name="100 CuadroTexto">
          <a:extLst>
            <a:ext uri="{FF2B5EF4-FFF2-40B4-BE49-F238E27FC236}">
              <a16:creationId xmlns:a16="http://schemas.microsoft.com/office/drawing/2014/main" id="{00000000-0008-0000-2000-000026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807" name="101 CuadroTexto">
          <a:extLst>
            <a:ext uri="{FF2B5EF4-FFF2-40B4-BE49-F238E27FC236}">
              <a16:creationId xmlns:a16="http://schemas.microsoft.com/office/drawing/2014/main" id="{00000000-0008-0000-2000-000027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08" name="118 CuadroTexto">
          <a:extLst>
            <a:ext uri="{FF2B5EF4-FFF2-40B4-BE49-F238E27FC236}">
              <a16:creationId xmlns:a16="http://schemas.microsoft.com/office/drawing/2014/main" id="{00000000-0008-0000-2000-00002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09" name="119 CuadroTexto">
          <a:extLst>
            <a:ext uri="{FF2B5EF4-FFF2-40B4-BE49-F238E27FC236}">
              <a16:creationId xmlns:a16="http://schemas.microsoft.com/office/drawing/2014/main" id="{00000000-0008-0000-2000-00002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10" name="120 CuadroTexto">
          <a:extLst>
            <a:ext uri="{FF2B5EF4-FFF2-40B4-BE49-F238E27FC236}">
              <a16:creationId xmlns:a16="http://schemas.microsoft.com/office/drawing/2014/main" id="{00000000-0008-0000-2000-00002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11" name="121 CuadroTexto">
          <a:extLst>
            <a:ext uri="{FF2B5EF4-FFF2-40B4-BE49-F238E27FC236}">
              <a16:creationId xmlns:a16="http://schemas.microsoft.com/office/drawing/2014/main" id="{00000000-0008-0000-2000-00002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12" name="122 CuadroTexto">
          <a:extLst>
            <a:ext uri="{FF2B5EF4-FFF2-40B4-BE49-F238E27FC236}">
              <a16:creationId xmlns:a16="http://schemas.microsoft.com/office/drawing/2014/main" id="{00000000-0008-0000-2000-00002C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13" name="123 CuadroTexto">
          <a:extLst>
            <a:ext uri="{FF2B5EF4-FFF2-40B4-BE49-F238E27FC236}">
              <a16:creationId xmlns:a16="http://schemas.microsoft.com/office/drawing/2014/main" id="{00000000-0008-0000-2000-00002D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14" name="124 CuadroTexto">
          <a:extLst>
            <a:ext uri="{FF2B5EF4-FFF2-40B4-BE49-F238E27FC236}">
              <a16:creationId xmlns:a16="http://schemas.microsoft.com/office/drawing/2014/main" id="{00000000-0008-0000-2000-00002E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15" name="125 CuadroTexto">
          <a:extLst>
            <a:ext uri="{FF2B5EF4-FFF2-40B4-BE49-F238E27FC236}">
              <a16:creationId xmlns:a16="http://schemas.microsoft.com/office/drawing/2014/main" id="{00000000-0008-0000-2000-00002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16" name="143 CuadroTexto">
          <a:extLst>
            <a:ext uri="{FF2B5EF4-FFF2-40B4-BE49-F238E27FC236}">
              <a16:creationId xmlns:a16="http://schemas.microsoft.com/office/drawing/2014/main" id="{00000000-0008-0000-2000-00003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17" name="144 CuadroTexto">
          <a:extLst>
            <a:ext uri="{FF2B5EF4-FFF2-40B4-BE49-F238E27FC236}">
              <a16:creationId xmlns:a16="http://schemas.microsoft.com/office/drawing/2014/main" id="{00000000-0008-0000-2000-00003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18" name="145 CuadroTexto">
          <a:extLst>
            <a:ext uri="{FF2B5EF4-FFF2-40B4-BE49-F238E27FC236}">
              <a16:creationId xmlns:a16="http://schemas.microsoft.com/office/drawing/2014/main" id="{00000000-0008-0000-2000-00003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19" name="146 CuadroTexto">
          <a:extLst>
            <a:ext uri="{FF2B5EF4-FFF2-40B4-BE49-F238E27FC236}">
              <a16:creationId xmlns:a16="http://schemas.microsoft.com/office/drawing/2014/main" id="{00000000-0008-0000-2000-00003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20" name="147 CuadroTexto">
          <a:extLst>
            <a:ext uri="{FF2B5EF4-FFF2-40B4-BE49-F238E27FC236}">
              <a16:creationId xmlns:a16="http://schemas.microsoft.com/office/drawing/2014/main" id="{00000000-0008-0000-2000-00003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21" name="148 CuadroTexto">
          <a:extLst>
            <a:ext uri="{FF2B5EF4-FFF2-40B4-BE49-F238E27FC236}">
              <a16:creationId xmlns:a16="http://schemas.microsoft.com/office/drawing/2014/main" id="{00000000-0008-0000-2000-00003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22" name="149 CuadroTexto">
          <a:extLst>
            <a:ext uri="{FF2B5EF4-FFF2-40B4-BE49-F238E27FC236}">
              <a16:creationId xmlns:a16="http://schemas.microsoft.com/office/drawing/2014/main" id="{00000000-0008-0000-2000-00003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23" name="150 CuadroTexto">
          <a:extLst>
            <a:ext uri="{FF2B5EF4-FFF2-40B4-BE49-F238E27FC236}">
              <a16:creationId xmlns:a16="http://schemas.microsoft.com/office/drawing/2014/main" id="{00000000-0008-0000-2000-00003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24" name="151 CuadroTexto">
          <a:extLst>
            <a:ext uri="{FF2B5EF4-FFF2-40B4-BE49-F238E27FC236}">
              <a16:creationId xmlns:a16="http://schemas.microsoft.com/office/drawing/2014/main" id="{00000000-0008-0000-2000-00003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25" name="152 CuadroTexto">
          <a:extLst>
            <a:ext uri="{FF2B5EF4-FFF2-40B4-BE49-F238E27FC236}">
              <a16:creationId xmlns:a16="http://schemas.microsoft.com/office/drawing/2014/main" id="{00000000-0008-0000-2000-00003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26" name="153 CuadroTexto">
          <a:extLst>
            <a:ext uri="{FF2B5EF4-FFF2-40B4-BE49-F238E27FC236}">
              <a16:creationId xmlns:a16="http://schemas.microsoft.com/office/drawing/2014/main" id="{00000000-0008-0000-2000-00003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27" name="154 CuadroTexto">
          <a:extLst>
            <a:ext uri="{FF2B5EF4-FFF2-40B4-BE49-F238E27FC236}">
              <a16:creationId xmlns:a16="http://schemas.microsoft.com/office/drawing/2014/main" id="{00000000-0008-0000-2000-00003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28" name="155 CuadroTexto">
          <a:extLst>
            <a:ext uri="{FF2B5EF4-FFF2-40B4-BE49-F238E27FC236}">
              <a16:creationId xmlns:a16="http://schemas.microsoft.com/office/drawing/2014/main" id="{00000000-0008-0000-2000-00003C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29" name="156 CuadroTexto">
          <a:extLst>
            <a:ext uri="{FF2B5EF4-FFF2-40B4-BE49-F238E27FC236}">
              <a16:creationId xmlns:a16="http://schemas.microsoft.com/office/drawing/2014/main" id="{00000000-0008-0000-2000-00003D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30" name="157 CuadroTexto">
          <a:extLst>
            <a:ext uri="{FF2B5EF4-FFF2-40B4-BE49-F238E27FC236}">
              <a16:creationId xmlns:a16="http://schemas.microsoft.com/office/drawing/2014/main" id="{00000000-0008-0000-2000-00003E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31" name="158 CuadroTexto">
          <a:extLst>
            <a:ext uri="{FF2B5EF4-FFF2-40B4-BE49-F238E27FC236}">
              <a16:creationId xmlns:a16="http://schemas.microsoft.com/office/drawing/2014/main" id="{00000000-0008-0000-2000-00003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32" name="159 CuadroTexto">
          <a:extLst>
            <a:ext uri="{FF2B5EF4-FFF2-40B4-BE49-F238E27FC236}">
              <a16:creationId xmlns:a16="http://schemas.microsoft.com/office/drawing/2014/main" id="{00000000-0008-0000-2000-00004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33" name="160 CuadroTexto">
          <a:extLst>
            <a:ext uri="{FF2B5EF4-FFF2-40B4-BE49-F238E27FC236}">
              <a16:creationId xmlns:a16="http://schemas.microsoft.com/office/drawing/2014/main" id="{00000000-0008-0000-2000-00004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34" name="161 CuadroTexto">
          <a:extLst>
            <a:ext uri="{FF2B5EF4-FFF2-40B4-BE49-F238E27FC236}">
              <a16:creationId xmlns:a16="http://schemas.microsoft.com/office/drawing/2014/main" id="{00000000-0008-0000-2000-00004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35" name="162 CuadroTexto">
          <a:extLst>
            <a:ext uri="{FF2B5EF4-FFF2-40B4-BE49-F238E27FC236}">
              <a16:creationId xmlns:a16="http://schemas.microsoft.com/office/drawing/2014/main" id="{00000000-0008-0000-2000-00004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36" name="163 CuadroTexto">
          <a:extLst>
            <a:ext uri="{FF2B5EF4-FFF2-40B4-BE49-F238E27FC236}">
              <a16:creationId xmlns:a16="http://schemas.microsoft.com/office/drawing/2014/main" id="{00000000-0008-0000-2000-00004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37" name="164 CuadroTexto">
          <a:extLst>
            <a:ext uri="{FF2B5EF4-FFF2-40B4-BE49-F238E27FC236}">
              <a16:creationId xmlns:a16="http://schemas.microsoft.com/office/drawing/2014/main" id="{00000000-0008-0000-2000-00004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38" name="165 CuadroTexto">
          <a:extLst>
            <a:ext uri="{FF2B5EF4-FFF2-40B4-BE49-F238E27FC236}">
              <a16:creationId xmlns:a16="http://schemas.microsoft.com/office/drawing/2014/main" id="{00000000-0008-0000-2000-00004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39" name="166 CuadroTexto">
          <a:extLst>
            <a:ext uri="{FF2B5EF4-FFF2-40B4-BE49-F238E27FC236}">
              <a16:creationId xmlns:a16="http://schemas.microsoft.com/office/drawing/2014/main" id="{00000000-0008-0000-2000-00004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40" name="167 CuadroTexto">
          <a:extLst>
            <a:ext uri="{FF2B5EF4-FFF2-40B4-BE49-F238E27FC236}">
              <a16:creationId xmlns:a16="http://schemas.microsoft.com/office/drawing/2014/main" id="{00000000-0008-0000-2000-00004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41" name="168 CuadroTexto">
          <a:extLst>
            <a:ext uri="{FF2B5EF4-FFF2-40B4-BE49-F238E27FC236}">
              <a16:creationId xmlns:a16="http://schemas.microsoft.com/office/drawing/2014/main" id="{00000000-0008-0000-2000-00004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42" name="169 CuadroTexto">
          <a:extLst>
            <a:ext uri="{FF2B5EF4-FFF2-40B4-BE49-F238E27FC236}">
              <a16:creationId xmlns:a16="http://schemas.microsoft.com/office/drawing/2014/main" id="{00000000-0008-0000-2000-00004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43" name="170 CuadroTexto">
          <a:extLst>
            <a:ext uri="{FF2B5EF4-FFF2-40B4-BE49-F238E27FC236}">
              <a16:creationId xmlns:a16="http://schemas.microsoft.com/office/drawing/2014/main" id="{00000000-0008-0000-2000-00004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44" name="171 CuadroTexto">
          <a:extLst>
            <a:ext uri="{FF2B5EF4-FFF2-40B4-BE49-F238E27FC236}">
              <a16:creationId xmlns:a16="http://schemas.microsoft.com/office/drawing/2014/main" id="{00000000-0008-0000-2000-00004C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45" name="172 CuadroTexto">
          <a:extLst>
            <a:ext uri="{FF2B5EF4-FFF2-40B4-BE49-F238E27FC236}">
              <a16:creationId xmlns:a16="http://schemas.microsoft.com/office/drawing/2014/main" id="{00000000-0008-0000-2000-00004D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46" name="173 CuadroTexto">
          <a:extLst>
            <a:ext uri="{FF2B5EF4-FFF2-40B4-BE49-F238E27FC236}">
              <a16:creationId xmlns:a16="http://schemas.microsoft.com/office/drawing/2014/main" id="{00000000-0008-0000-2000-00004E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47" name="174 CuadroTexto">
          <a:extLst>
            <a:ext uri="{FF2B5EF4-FFF2-40B4-BE49-F238E27FC236}">
              <a16:creationId xmlns:a16="http://schemas.microsoft.com/office/drawing/2014/main" id="{00000000-0008-0000-2000-00004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48" name="175 CuadroTexto">
          <a:extLst>
            <a:ext uri="{FF2B5EF4-FFF2-40B4-BE49-F238E27FC236}">
              <a16:creationId xmlns:a16="http://schemas.microsoft.com/office/drawing/2014/main" id="{00000000-0008-0000-2000-00005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49" name="176 CuadroTexto">
          <a:extLst>
            <a:ext uri="{FF2B5EF4-FFF2-40B4-BE49-F238E27FC236}">
              <a16:creationId xmlns:a16="http://schemas.microsoft.com/office/drawing/2014/main" id="{00000000-0008-0000-2000-00005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50" name="177 CuadroTexto">
          <a:extLst>
            <a:ext uri="{FF2B5EF4-FFF2-40B4-BE49-F238E27FC236}">
              <a16:creationId xmlns:a16="http://schemas.microsoft.com/office/drawing/2014/main" id="{00000000-0008-0000-2000-00005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51" name="178 CuadroTexto">
          <a:extLst>
            <a:ext uri="{FF2B5EF4-FFF2-40B4-BE49-F238E27FC236}">
              <a16:creationId xmlns:a16="http://schemas.microsoft.com/office/drawing/2014/main" id="{00000000-0008-0000-2000-00005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52" name="179 CuadroTexto">
          <a:extLst>
            <a:ext uri="{FF2B5EF4-FFF2-40B4-BE49-F238E27FC236}">
              <a16:creationId xmlns:a16="http://schemas.microsoft.com/office/drawing/2014/main" id="{00000000-0008-0000-2000-00005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53" name="180 CuadroTexto">
          <a:extLst>
            <a:ext uri="{FF2B5EF4-FFF2-40B4-BE49-F238E27FC236}">
              <a16:creationId xmlns:a16="http://schemas.microsoft.com/office/drawing/2014/main" id="{00000000-0008-0000-2000-00005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54" name="181 CuadroTexto">
          <a:extLst>
            <a:ext uri="{FF2B5EF4-FFF2-40B4-BE49-F238E27FC236}">
              <a16:creationId xmlns:a16="http://schemas.microsoft.com/office/drawing/2014/main" id="{00000000-0008-0000-2000-00005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55" name="182 CuadroTexto">
          <a:extLst>
            <a:ext uri="{FF2B5EF4-FFF2-40B4-BE49-F238E27FC236}">
              <a16:creationId xmlns:a16="http://schemas.microsoft.com/office/drawing/2014/main" id="{00000000-0008-0000-2000-00005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56" name="183 CuadroTexto">
          <a:extLst>
            <a:ext uri="{FF2B5EF4-FFF2-40B4-BE49-F238E27FC236}">
              <a16:creationId xmlns:a16="http://schemas.microsoft.com/office/drawing/2014/main" id="{00000000-0008-0000-2000-00005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57" name="184 CuadroTexto">
          <a:extLst>
            <a:ext uri="{FF2B5EF4-FFF2-40B4-BE49-F238E27FC236}">
              <a16:creationId xmlns:a16="http://schemas.microsoft.com/office/drawing/2014/main" id="{00000000-0008-0000-2000-00005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58" name="185 CuadroTexto">
          <a:extLst>
            <a:ext uri="{FF2B5EF4-FFF2-40B4-BE49-F238E27FC236}">
              <a16:creationId xmlns:a16="http://schemas.microsoft.com/office/drawing/2014/main" id="{00000000-0008-0000-2000-00005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59" name="186 CuadroTexto">
          <a:extLst>
            <a:ext uri="{FF2B5EF4-FFF2-40B4-BE49-F238E27FC236}">
              <a16:creationId xmlns:a16="http://schemas.microsoft.com/office/drawing/2014/main" id="{00000000-0008-0000-2000-00005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60" name="187 CuadroTexto">
          <a:extLst>
            <a:ext uri="{FF2B5EF4-FFF2-40B4-BE49-F238E27FC236}">
              <a16:creationId xmlns:a16="http://schemas.microsoft.com/office/drawing/2014/main" id="{00000000-0008-0000-2000-00005C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61" name="188 CuadroTexto">
          <a:extLst>
            <a:ext uri="{FF2B5EF4-FFF2-40B4-BE49-F238E27FC236}">
              <a16:creationId xmlns:a16="http://schemas.microsoft.com/office/drawing/2014/main" id="{00000000-0008-0000-2000-00005D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62" name="189 CuadroTexto">
          <a:extLst>
            <a:ext uri="{FF2B5EF4-FFF2-40B4-BE49-F238E27FC236}">
              <a16:creationId xmlns:a16="http://schemas.microsoft.com/office/drawing/2014/main" id="{00000000-0008-0000-2000-00005E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63" name="190 CuadroTexto">
          <a:extLst>
            <a:ext uri="{FF2B5EF4-FFF2-40B4-BE49-F238E27FC236}">
              <a16:creationId xmlns:a16="http://schemas.microsoft.com/office/drawing/2014/main" id="{00000000-0008-0000-2000-00005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64" name="191 CuadroTexto">
          <a:extLst>
            <a:ext uri="{FF2B5EF4-FFF2-40B4-BE49-F238E27FC236}">
              <a16:creationId xmlns:a16="http://schemas.microsoft.com/office/drawing/2014/main" id="{00000000-0008-0000-2000-00006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65" name="192 CuadroTexto">
          <a:extLst>
            <a:ext uri="{FF2B5EF4-FFF2-40B4-BE49-F238E27FC236}">
              <a16:creationId xmlns:a16="http://schemas.microsoft.com/office/drawing/2014/main" id="{00000000-0008-0000-2000-00006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66" name="193 CuadroTexto">
          <a:extLst>
            <a:ext uri="{FF2B5EF4-FFF2-40B4-BE49-F238E27FC236}">
              <a16:creationId xmlns:a16="http://schemas.microsoft.com/office/drawing/2014/main" id="{00000000-0008-0000-2000-00006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67" name="194 CuadroTexto">
          <a:extLst>
            <a:ext uri="{FF2B5EF4-FFF2-40B4-BE49-F238E27FC236}">
              <a16:creationId xmlns:a16="http://schemas.microsoft.com/office/drawing/2014/main" id="{00000000-0008-0000-2000-00006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68" name="195 CuadroTexto">
          <a:extLst>
            <a:ext uri="{FF2B5EF4-FFF2-40B4-BE49-F238E27FC236}">
              <a16:creationId xmlns:a16="http://schemas.microsoft.com/office/drawing/2014/main" id="{00000000-0008-0000-2000-00006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69" name="196 CuadroTexto">
          <a:extLst>
            <a:ext uri="{FF2B5EF4-FFF2-40B4-BE49-F238E27FC236}">
              <a16:creationId xmlns:a16="http://schemas.microsoft.com/office/drawing/2014/main" id="{00000000-0008-0000-2000-00006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70" name="197 CuadroTexto">
          <a:extLst>
            <a:ext uri="{FF2B5EF4-FFF2-40B4-BE49-F238E27FC236}">
              <a16:creationId xmlns:a16="http://schemas.microsoft.com/office/drawing/2014/main" id="{00000000-0008-0000-2000-00006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71" name="198 CuadroTexto">
          <a:extLst>
            <a:ext uri="{FF2B5EF4-FFF2-40B4-BE49-F238E27FC236}">
              <a16:creationId xmlns:a16="http://schemas.microsoft.com/office/drawing/2014/main" id="{00000000-0008-0000-2000-00006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72" name="199 CuadroTexto">
          <a:extLst>
            <a:ext uri="{FF2B5EF4-FFF2-40B4-BE49-F238E27FC236}">
              <a16:creationId xmlns:a16="http://schemas.microsoft.com/office/drawing/2014/main" id="{00000000-0008-0000-2000-00006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73" name="200 CuadroTexto">
          <a:extLst>
            <a:ext uri="{FF2B5EF4-FFF2-40B4-BE49-F238E27FC236}">
              <a16:creationId xmlns:a16="http://schemas.microsoft.com/office/drawing/2014/main" id="{00000000-0008-0000-2000-00006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74" name="201 CuadroTexto">
          <a:extLst>
            <a:ext uri="{FF2B5EF4-FFF2-40B4-BE49-F238E27FC236}">
              <a16:creationId xmlns:a16="http://schemas.microsoft.com/office/drawing/2014/main" id="{00000000-0008-0000-2000-00006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75" name="202 CuadroTexto">
          <a:extLst>
            <a:ext uri="{FF2B5EF4-FFF2-40B4-BE49-F238E27FC236}">
              <a16:creationId xmlns:a16="http://schemas.microsoft.com/office/drawing/2014/main" id="{00000000-0008-0000-2000-00006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76" name="203 CuadroTexto">
          <a:extLst>
            <a:ext uri="{FF2B5EF4-FFF2-40B4-BE49-F238E27FC236}">
              <a16:creationId xmlns:a16="http://schemas.microsoft.com/office/drawing/2014/main" id="{00000000-0008-0000-2000-00006C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77" name="204 CuadroTexto">
          <a:extLst>
            <a:ext uri="{FF2B5EF4-FFF2-40B4-BE49-F238E27FC236}">
              <a16:creationId xmlns:a16="http://schemas.microsoft.com/office/drawing/2014/main" id="{00000000-0008-0000-2000-00006D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78" name="205 CuadroTexto">
          <a:extLst>
            <a:ext uri="{FF2B5EF4-FFF2-40B4-BE49-F238E27FC236}">
              <a16:creationId xmlns:a16="http://schemas.microsoft.com/office/drawing/2014/main" id="{00000000-0008-0000-2000-00006E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79" name="206 CuadroTexto">
          <a:extLst>
            <a:ext uri="{FF2B5EF4-FFF2-40B4-BE49-F238E27FC236}">
              <a16:creationId xmlns:a16="http://schemas.microsoft.com/office/drawing/2014/main" id="{00000000-0008-0000-2000-00006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80" name="207 CuadroTexto">
          <a:extLst>
            <a:ext uri="{FF2B5EF4-FFF2-40B4-BE49-F238E27FC236}">
              <a16:creationId xmlns:a16="http://schemas.microsoft.com/office/drawing/2014/main" id="{00000000-0008-0000-2000-00007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81" name="208 CuadroTexto">
          <a:extLst>
            <a:ext uri="{FF2B5EF4-FFF2-40B4-BE49-F238E27FC236}">
              <a16:creationId xmlns:a16="http://schemas.microsoft.com/office/drawing/2014/main" id="{00000000-0008-0000-2000-00007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82" name="209 CuadroTexto">
          <a:extLst>
            <a:ext uri="{FF2B5EF4-FFF2-40B4-BE49-F238E27FC236}">
              <a16:creationId xmlns:a16="http://schemas.microsoft.com/office/drawing/2014/main" id="{00000000-0008-0000-2000-00007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83" name="210 CuadroTexto">
          <a:extLst>
            <a:ext uri="{FF2B5EF4-FFF2-40B4-BE49-F238E27FC236}">
              <a16:creationId xmlns:a16="http://schemas.microsoft.com/office/drawing/2014/main" id="{00000000-0008-0000-2000-00007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84" name="211 CuadroTexto">
          <a:extLst>
            <a:ext uri="{FF2B5EF4-FFF2-40B4-BE49-F238E27FC236}">
              <a16:creationId xmlns:a16="http://schemas.microsoft.com/office/drawing/2014/main" id="{00000000-0008-0000-2000-00007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85" name="212 CuadroTexto">
          <a:extLst>
            <a:ext uri="{FF2B5EF4-FFF2-40B4-BE49-F238E27FC236}">
              <a16:creationId xmlns:a16="http://schemas.microsoft.com/office/drawing/2014/main" id="{00000000-0008-0000-2000-00007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86" name="213 CuadroTexto">
          <a:extLst>
            <a:ext uri="{FF2B5EF4-FFF2-40B4-BE49-F238E27FC236}">
              <a16:creationId xmlns:a16="http://schemas.microsoft.com/office/drawing/2014/main" id="{00000000-0008-0000-2000-00007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87" name="214 CuadroTexto">
          <a:extLst>
            <a:ext uri="{FF2B5EF4-FFF2-40B4-BE49-F238E27FC236}">
              <a16:creationId xmlns:a16="http://schemas.microsoft.com/office/drawing/2014/main" id="{00000000-0008-0000-2000-00007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88" name="215 CuadroTexto">
          <a:extLst>
            <a:ext uri="{FF2B5EF4-FFF2-40B4-BE49-F238E27FC236}">
              <a16:creationId xmlns:a16="http://schemas.microsoft.com/office/drawing/2014/main" id="{00000000-0008-0000-2000-00007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89" name="216 CuadroTexto">
          <a:extLst>
            <a:ext uri="{FF2B5EF4-FFF2-40B4-BE49-F238E27FC236}">
              <a16:creationId xmlns:a16="http://schemas.microsoft.com/office/drawing/2014/main" id="{00000000-0008-0000-2000-00007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90" name="217 CuadroTexto">
          <a:extLst>
            <a:ext uri="{FF2B5EF4-FFF2-40B4-BE49-F238E27FC236}">
              <a16:creationId xmlns:a16="http://schemas.microsoft.com/office/drawing/2014/main" id="{00000000-0008-0000-2000-00007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91" name="218 CuadroTexto">
          <a:extLst>
            <a:ext uri="{FF2B5EF4-FFF2-40B4-BE49-F238E27FC236}">
              <a16:creationId xmlns:a16="http://schemas.microsoft.com/office/drawing/2014/main" id="{00000000-0008-0000-2000-00007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92" name="219 CuadroTexto">
          <a:extLst>
            <a:ext uri="{FF2B5EF4-FFF2-40B4-BE49-F238E27FC236}">
              <a16:creationId xmlns:a16="http://schemas.microsoft.com/office/drawing/2014/main" id="{00000000-0008-0000-2000-00007C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93" name="220 CuadroTexto">
          <a:extLst>
            <a:ext uri="{FF2B5EF4-FFF2-40B4-BE49-F238E27FC236}">
              <a16:creationId xmlns:a16="http://schemas.microsoft.com/office/drawing/2014/main" id="{00000000-0008-0000-2000-00007D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94" name="221 CuadroTexto">
          <a:extLst>
            <a:ext uri="{FF2B5EF4-FFF2-40B4-BE49-F238E27FC236}">
              <a16:creationId xmlns:a16="http://schemas.microsoft.com/office/drawing/2014/main" id="{00000000-0008-0000-2000-00007E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95" name="222 CuadroTexto">
          <a:extLst>
            <a:ext uri="{FF2B5EF4-FFF2-40B4-BE49-F238E27FC236}">
              <a16:creationId xmlns:a16="http://schemas.microsoft.com/office/drawing/2014/main" id="{00000000-0008-0000-2000-00007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96" name="223 CuadroTexto">
          <a:extLst>
            <a:ext uri="{FF2B5EF4-FFF2-40B4-BE49-F238E27FC236}">
              <a16:creationId xmlns:a16="http://schemas.microsoft.com/office/drawing/2014/main" id="{00000000-0008-0000-2000-00008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97" name="224 CuadroTexto">
          <a:extLst>
            <a:ext uri="{FF2B5EF4-FFF2-40B4-BE49-F238E27FC236}">
              <a16:creationId xmlns:a16="http://schemas.microsoft.com/office/drawing/2014/main" id="{00000000-0008-0000-2000-00008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98" name="225 CuadroTexto">
          <a:extLst>
            <a:ext uri="{FF2B5EF4-FFF2-40B4-BE49-F238E27FC236}">
              <a16:creationId xmlns:a16="http://schemas.microsoft.com/office/drawing/2014/main" id="{00000000-0008-0000-2000-00008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99" name="226 CuadroTexto">
          <a:extLst>
            <a:ext uri="{FF2B5EF4-FFF2-40B4-BE49-F238E27FC236}">
              <a16:creationId xmlns:a16="http://schemas.microsoft.com/office/drawing/2014/main" id="{00000000-0008-0000-2000-00008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00" name="227 CuadroTexto">
          <a:extLst>
            <a:ext uri="{FF2B5EF4-FFF2-40B4-BE49-F238E27FC236}">
              <a16:creationId xmlns:a16="http://schemas.microsoft.com/office/drawing/2014/main" id="{00000000-0008-0000-2000-00008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01" name="228 CuadroTexto">
          <a:extLst>
            <a:ext uri="{FF2B5EF4-FFF2-40B4-BE49-F238E27FC236}">
              <a16:creationId xmlns:a16="http://schemas.microsoft.com/office/drawing/2014/main" id="{00000000-0008-0000-2000-00008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02" name="229 CuadroTexto">
          <a:extLst>
            <a:ext uri="{FF2B5EF4-FFF2-40B4-BE49-F238E27FC236}">
              <a16:creationId xmlns:a16="http://schemas.microsoft.com/office/drawing/2014/main" id="{00000000-0008-0000-2000-00008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03" name="230 CuadroTexto">
          <a:extLst>
            <a:ext uri="{FF2B5EF4-FFF2-40B4-BE49-F238E27FC236}">
              <a16:creationId xmlns:a16="http://schemas.microsoft.com/office/drawing/2014/main" id="{00000000-0008-0000-2000-00008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04" name="231 CuadroTexto">
          <a:extLst>
            <a:ext uri="{FF2B5EF4-FFF2-40B4-BE49-F238E27FC236}">
              <a16:creationId xmlns:a16="http://schemas.microsoft.com/office/drawing/2014/main" id="{00000000-0008-0000-2000-00008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05" name="232 CuadroTexto">
          <a:extLst>
            <a:ext uri="{FF2B5EF4-FFF2-40B4-BE49-F238E27FC236}">
              <a16:creationId xmlns:a16="http://schemas.microsoft.com/office/drawing/2014/main" id="{00000000-0008-0000-2000-00008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06" name="233 CuadroTexto">
          <a:extLst>
            <a:ext uri="{FF2B5EF4-FFF2-40B4-BE49-F238E27FC236}">
              <a16:creationId xmlns:a16="http://schemas.microsoft.com/office/drawing/2014/main" id="{00000000-0008-0000-2000-00008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07" name="234 CuadroTexto">
          <a:extLst>
            <a:ext uri="{FF2B5EF4-FFF2-40B4-BE49-F238E27FC236}">
              <a16:creationId xmlns:a16="http://schemas.microsoft.com/office/drawing/2014/main" id="{00000000-0008-0000-2000-00008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08" name="235 CuadroTexto">
          <a:extLst>
            <a:ext uri="{FF2B5EF4-FFF2-40B4-BE49-F238E27FC236}">
              <a16:creationId xmlns:a16="http://schemas.microsoft.com/office/drawing/2014/main" id="{00000000-0008-0000-2000-00008C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09" name="236 CuadroTexto">
          <a:extLst>
            <a:ext uri="{FF2B5EF4-FFF2-40B4-BE49-F238E27FC236}">
              <a16:creationId xmlns:a16="http://schemas.microsoft.com/office/drawing/2014/main" id="{00000000-0008-0000-2000-00008D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10" name="237 CuadroTexto">
          <a:extLst>
            <a:ext uri="{FF2B5EF4-FFF2-40B4-BE49-F238E27FC236}">
              <a16:creationId xmlns:a16="http://schemas.microsoft.com/office/drawing/2014/main" id="{00000000-0008-0000-2000-00008E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11" name="238 CuadroTexto">
          <a:extLst>
            <a:ext uri="{FF2B5EF4-FFF2-40B4-BE49-F238E27FC236}">
              <a16:creationId xmlns:a16="http://schemas.microsoft.com/office/drawing/2014/main" id="{00000000-0008-0000-2000-00008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12" name="239 CuadroTexto">
          <a:extLst>
            <a:ext uri="{FF2B5EF4-FFF2-40B4-BE49-F238E27FC236}">
              <a16:creationId xmlns:a16="http://schemas.microsoft.com/office/drawing/2014/main" id="{00000000-0008-0000-2000-00009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13" name="240 CuadroTexto">
          <a:extLst>
            <a:ext uri="{FF2B5EF4-FFF2-40B4-BE49-F238E27FC236}">
              <a16:creationId xmlns:a16="http://schemas.microsoft.com/office/drawing/2014/main" id="{00000000-0008-0000-2000-00009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14" name="241 CuadroTexto">
          <a:extLst>
            <a:ext uri="{FF2B5EF4-FFF2-40B4-BE49-F238E27FC236}">
              <a16:creationId xmlns:a16="http://schemas.microsoft.com/office/drawing/2014/main" id="{00000000-0008-0000-2000-00009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15" name="242 CuadroTexto">
          <a:extLst>
            <a:ext uri="{FF2B5EF4-FFF2-40B4-BE49-F238E27FC236}">
              <a16:creationId xmlns:a16="http://schemas.microsoft.com/office/drawing/2014/main" id="{00000000-0008-0000-2000-00009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16" name="243 CuadroTexto">
          <a:extLst>
            <a:ext uri="{FF2B5EF4-FFF2-40B4-BE49-F238E27FC236}">
              <a16:creationId xmlns:a16="http://schemas.microsoft.com/office/drawing/2014/main" id="{00000000-0008-0000-2000-00009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17" name="244 CuadroTexto">
          <a:extLst>
            <a:ext uri="{FF2B5EF4-FFF2-40B4-BE49-F238E27FC236}">
              <a16:creationId xmlns:a16="http://schemas.microsoft.com/office/drawing/2014/main" id="{00000000-0008-0000-2000-00009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18" name="245 CuadroTexto">
          <a:extLst>
            <a:ext uri="{FF2B5EF4-FFF2-40B4-BE49-F238E27FC236}">
              <a16:creationId xmlns:a16="http://schemas.microsoft.com/office/drawing/2014/main" id="{00000000-0008-0000-2000-00009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19" name="246 CuadroTexto">
          <a:extLst>
            <a:ext uri="{FF2B5EF4-FFF2-40B4-BE49-F238E27FC236}">
              <a16:creationId xmlns:a16="http://schemas.microsoft.com/office/drawing/2014/main" id="{00000000-0008-0000-2000-00009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20" name="247 CuadroTexto">
          <a:extLst>
            <a:ext uri="{FF2B5EF4-FFF2-40B4-BE49-F238E27FC236}">
              <a16:creationId xmlns:a16="http://schemas.microsoft.com/office/drawing/2014/main" id="{00000000-0008-0000-2000-00009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21" name="248 CuadroTexto">
          <a:extLst>
            <a:ext uri="{FF2B5EF4-FFF2-40B4-BE49-F238E27FC236}">
              <a16:creationId xmlns:a16="http://schemas.microsoft.com/office/drawing/2014/main" id="{00000000-0008-0000-2000-00009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22" name="249 CuadroTexto">
          <a:extLst>
            <a:ext uri="{FF2B5EF4-FFF2-40B4-BE49-F238E27FC236}">
              <a16:creationId xmlns:a16="http://schemas.microsoft.com/office/drawing/2014/main" id="{00000000-0008-0000-2000-00009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23" name="250 CuadroTexto">
          <a:extLst>
            <a:ext uri="{FF2B5EF4-FFF2-40B4-BE49-F238E27FC236}">
              <a16:creationId xmlns:a16="http://schemas.microsoft.com/office/drawing/2014/main" id="{00000000-0008-0000-2000-00009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24" name="251 CuadroTexto">
          <a:extLst>
            <a:ext uri="{FF2B5EF4-FFF2-40B4-BE49-F238E27FC236}">
              <a16:creationId xmlns:a16="http://schemas.microsoft.com/office/drawing/2014/main" id="{00000000-0008-0000-2000-00009C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25" name="252 CuadroTexto">
          <a:extLst>
            <a:ext uri="{FF2B5EF4-FFF2-40B4-BE49-F238E27FC236}">
              <a16:creationId xmlns:a16="http://schemas.microsoft.com/office/drawing/2014/main" id="{00000000-0008-0000-2000-00009D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26" name="253 CuadroTexto">
          <a:extLst>
            <a:ext uri="{FF2B5EF4-FFF2-40B4-BE49-F238E27FC236}">
              <a16:creationId xmlns:a16="http://schemas.microsoft.com/office/drawing/2014/main" id="{00000000-0008-0000-2000-00009E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27" name="254 CuadroTexto">
          <a:extLst>
            <a:ext uri="{FF2B5EF4-FFF2-40B4-BE49-F238E27FC236}">
              <a16:creationId xmlns:a16="http://schemas.microsoft.com/office/drawing/2014/main" id="{00000000-0008-0000-2000-00009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28" name="255 CuadroTexto">
          <a:extLst>
            <a:ext uri="{FF2B5EF4-FFF2-40B4-BE49-F238E27FC236}">
              <a16:creationId xmlns:a16="http://schemas.microsoft.com/office/drawing/2014/main" id="{00000000-0008-0000-2000-0000A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29" name="256 CuadroTexto">
          <a:extLst>
            <a:ext uri="{FF2B5EF4-FFF2-40B4-BE49-F238E27FC236}">
              <a16:creationId xmlns:a16="http://schemas.microsoft.com/office/drawing/2014/main" id="{00000000-0008-0000-2000-0000A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30" name="257 CuadroTexto">
          <a:extLst>
            <a:ext uri="{FF2B5EF4-FFF2-40B4-BE49-F238E27FC236}">
              <a16:creationId xmlns:a16="http://schemas.microsoft.com/office/drawing/2014/main" id="{00000000-0008-0000-2000-0000A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31" name="258 CuadroTexto">
          <a:extLst>
            <a:ext uri="{FF2B5EF4-FFF2-40B4-BE49-F238E27FC236}">
              <a16:creationId xmlns:a16="http://schemas.microsoft.com/office/drawing/2014/main" id="{00000000-0008-0000-2000-0000A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32" name="259 CuadroTexto">
          <a:extLst>
            <a:ext uri="{FF2B5EF4-FFF2-40B4-BE49-F238E27FC236}">
              <a16:creationId xmlns:a16="http://schemas.microsoft.com/office/drawing/2014/main" id="{00000000-0008-0000-2000-0000A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33" name="260 CuadroTexto">
          <a:extLst>
            <a:ext uri="{FF2B5EF4-FFF2-40B4-BE49-F238E27FC236}">
              <a16:creationId xmlns:a16="http://schemas.microsoft.com/office/drawing/2014/main" id="{00000000-0008-0000-2000-0000A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34" name="261 CuadroTexto">
          <a:extLst>
            <a:ext uri="{FF2B5EF4-FFF2-40B4-BE49-F238E27FC236}">
              <a16:creationId xmlns:a16="http://schemas.microsoft.com/office/drawing/2014/main" id="{00000000-0008-0000-2000-0000A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35" name="262 CuadroTexto">
          <a:extLst>
            <a:ext uri="{FF2B5EF4-FFF2-40B4-BE49-F238E27FC236}">
              <a16:creationId xmlns:a16="http://schemas.microsoft.com/office/drawing/2014/main" id="{00000000-0008-0000-2000-0000A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36" name="263 CuadroTexto">
          <a:extLst>
            <a:ext uri="{FF2B5EF4-FFF2-40B4-BE49-F238E27FC236}">
              <a16:creationId xmlns:a16="http://schemas.microsoft.com/office/drawing/2014/main" id="{00000000-0008-0000-2000-0000A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37" name="264 CuadroTexto">
          <a:extLst>
            <a:ext uri="{FF2B5EF4-FFF2-40B4-BE49-F238E27FC236}">
              <a16:creationId xmlns:a16="http://schemas.microsoft.com/office/drawing/2014/main" id="{00000000-0008-0000-2000-0000A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38" name="265 CuadroTexto">
          <a:extLst>
            <a:ext uri="{FF2B5EF4-FFF2-40B4-BE49-F238E27FC236}">
              <a16:creationId xmlns:a16="http://schemas.microsoft.com/office/drawing/2014/main" id="{00000000-0008-0000-2000-0000A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39" name="266 CuadroTexto">
          <a:extLst>
            <a:ext uri="{FF2B5EF4-FFF2-40B4-BE49-F238E27FC236}">
              <a16:creationId xmlns:a16="http://schemas.microsoft.com/office/drawing/2014/main" id="{00000000-0008-0000-2000-0000A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40" name="267 CuadroTexto">
          <a:extLst>
            <a:ext uri="{FF2B5EF4-FFF2-40B4-BE49-F238E27FC236}">
              <a16:creationId xmlns:a16="http://schemas.microsoft.com/office/drawing/2014/main" id="{00000000-0008-0000-2000-0000AC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2366" cy="207869"/>
    <xdr:sp macro="" textlink="">
      <xdr:nvSpPr>
        <xdr:cNvPr id="941" name="268 CuadroTexto">
          <a:extLst>
            <a:ext uri="{FF2B5EF4-FFF2-40B4-BE49-F238E27FC236}">
              <a16:creationId xmlns:a16="http://schemas.microsoft.com/office/drawing/2014/main" id="{00000000-0008-0000-2000-0000AD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942" name="269 CuadroTexto">
          <a:extLst>
            <a:ext uri="{FF2B5EF4-FFF2-40B4-BE49-F238E27FC236}">
              <a16:creationId xmlns:a16="http://schemas.microsoft.com/office/drawing/2014/main" id="{00000000-0008-0000-2000-0000AE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943" name="270 CuadroTexto">
          <a:extLst>
            <a:ext uri="{FF2B5EF4-FFF2-40B4-BE49-F238E27FC236}">
              <a16:creationId xmlns:a16="http://schemas.microsoft.com/office/drawing/2014/main" id="{00000000-0008-0000-2000-0000AF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944" name="271 CuadroTexto">
          <a:extLst>
            <a:ext uri="{FF2B5EF4-FFF2-40B4-BE49-F238E27FC236}">
              <a16:creationId xmlns:a16="http://schemas.microsoft.com/office/drawing/2014/main" id="{00000000-0008-0000-2000-0000B0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945" name="272 CuadroTexto">
          <a:extLst>
            <a:ext uri="{FF2B5EF4-FFF2-40B4-BE49-F238E27FC236}">
              <a16:creationId xmlns:a16="http://schemas.microsoft.com/office/drawing/2014/main" id="{00000000-0008-0000-2000-0000B1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946" name="273 CuadroTexto">
          <a:extLst>
            <a:ext uri="{FF2B5EF4-FFF2-40B4-BE49-F238E27FC236}">
              <a16:creationId xmlns:a16="http://schemas.microsoft.com/office/drawing/2014/main" id="{00000000-0008-0000-2000-0000B2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947" name="274 CuadroTexto">
          <a:extLst>
            <a:ext uri="{FF2B5EF4-FFF2-40B4-BE49-F238E27FC236}">
              <a16:creationId xmlns:a16="http://schemas.microsoft.com/office/drawing/2014/main" id="{00000000-0008-0000-2000-0000B3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948" name="275 CuadroTexto">
          <a:extLst>
            <a:ext uri="{FF2B5EF4-FFF2-40B4-BE49-F238E27FC236}">
              <a16:creationId xmlns:a16="http://schemas.microsoft.com/office/drawing/2014/main" id="{00000000-0008-0000-2000-0000B4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949" name="276 CuadroTexto">
          <a:extLst>
            <a:ext uri="{FF2B5EF4-FFF2-40B4-BE49-F238E27FC236}">
              <a16:creationId xmlns:a16="http://schemas.microsoft.com/office/drawing/2014/main" id="{00000000-0008-0000-2000-0000B5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950" name="277 CuadroTexto">
          <a:extLst>
            <a:ext uri="{FF2B5EF4-FFF2-40B4-BE49-F238E27FC236}">
              <a16:creationId xmlns:a16="http://schemas.microsoft.com/office/drawing/2014/main" id="{00000000-0008-0000-2000-0000B6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951" name="278 CuadroTexto">
          <a:extLst>
            <a:ext uri="{FF2B5EF4-FFF2-40B4-BE49-F238E27FC236}">
              <a16:creationId xmlns:a16="http://schemas.microsoft.com/office/drawing/2014/main" id="{00000000-0008-0000-2000-0000B7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952" name="279 CuadroTexto">
          <a:extLst>
            <a:ext uri="{FF2B5EF4-FFF2-40B4-BE49-F238E27FC236}">
              <a16:creationId xmlns:a16="http://schemas.microsoft.com/office/drawing/2014/main" id="{00000000-0008-0000-2000-0000B8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953" name="280 CuadroTexto">
          <a:extLst>
            <a:ext uri="{FF2B5EF4-FFF2-40B4-BE49-F238E27FC236}">
              <a16:creationId xmlns:a16="http://schemas.microsoft.com/office/drawing/2014/main" id="{00000000-0008-0000-2000-0000B9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954" name="281 CuadroTexto">
          <a:extLst>
            <a:ext uri="{FF2B5EF4-FFF2-40B4-BE49-F238E27FC236}">
              <a16:creationId xmlns:a16="http://schemas.microsoft.com/office/drawing/2014/main" id="{00000000-0008-0000-2000-0000BA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955" name="282 CuadroTexto">
          <a:extLst>
            <a:ext uri="{FF2B5EF4-FFF2-40B4-BE49-F238E27FC236}">
              <a16:creationId xmlns:a16="http://schemas.microsoft.com/office/drawing/2014/main" id="{00000000-0008-0000-2000-0000BB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956" name="283 CuadroTexto">
          <a:extLst>
            <a:ext uri="{FF2B5EF4-FFF2-40B4-BE49-F238E27FC236}">
              <a16:creationId xmlns:a16="http://schemas.microsoft.com/office/drawing/2014/main" id="{00000000-0008-0000-2000-0000BC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957" name="284 CuadroTexto">
          <a:extLst>
            <a:ext uri="{FF2B5EF4-FFF2-40B4-BE49-F238E27FC236}">
              <a16:creationId xmlns:a16="http://schemas.microsoft.com/office/drawing/2014/main" id="{00000000-0008-0000-2000-0000BD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58" name="285 CuadroTexto">
          <a:extLst>
            <a:ext uri="{FF2B5EF4-FFF2-40B4-BE49-F238E27FC236}">
              <a16:creationId xmlns:a16="http://schemas.microsoft.com/office/drawing/2014/main" id="{00000000-0008-0000-2000-0000BE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59" name="286 CuadroTexto">
          <a:extLst>
            <a:ext uri="{FF2B5EF4-FFF2-40B4-BE49-F238E27FC236}">
              <a16:creationId xmlns:a16="http://schemas.microsoft.com/office/drawing/2014/main" id="{00000000-0008-0000-2000-0000B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60" name="287 CuadroTexto">
          <a:extLst>
            <a:ext uri="{FF2B5EF4-FFF2-40B4-BE49-F238E27FC236}">
              <a16:creationId xmlns:a16="http://schemas.microsoft.com/office/drawing/2014/main" id="{00000000-0008-0000-2000-0000C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61" name="288 CuadroTexto">
          <a:extLst>
            <a:ext uri="{FF2B5EF4-FFF2-40B4-BE49-F238E27FC236}">
              <a16:creationId xmlns:a16="http://schemas.microsoft.com/office/drawing/2014/main" id="{00000000-0008-0000-2000-0000C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62" name="289 CuadroTexto">
          <a:extLst>
            <a:ext uri="{FF2B5EF4-FFF2-40B4-BE49-F238E27FC236}">
              <a16:creationId xmlns:a16="http://schemas.microsoft.com/office/drawing/2014/main" id="{00000000-0008-0000-2000-0000C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63" name="290 CuadroTexto">
          <a:extLst>
            <a:ext uri="{FF2B5EF4-FFF2-40B4-BE49-F238E27FC236}">
              <a16:creationId xmlns:a16="http://schemas.microsoft.com/office/drawing/2014/main" id="{00000000-0008-0000-2000-0000C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64" name="291 CuadroTexto">
          <a:extLst>
            <a:ext uri="{FF2B5EF4-FFF2-40B4-BE49-F238E27FC236}">
              <a16:creationId xmlns:a16="http://schemas.microsoft.com/office/drawing/2014/main" id="{00000000-0008-0000-2000-0000C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65" name="292 CuadroTexto">
          <a:extLst>
            <a:ext uri="{FF2B5EF4-FFF2-40B4-BE49-F238E27FC236}">
              <a16:creationId xmlns:a16="http://schemas.microsoft.com/office/drawing/2014/main" id="{00000000-0008-0000-2000-0000C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66" name="293 CuadroTexto">
          <a:extLst>
            <a:ext uri="{FF2B5EF4-FFF2-40B4-BE49-F238E27FC236}">
              <a16:creationId xmlns:a16="http://schemas.microsoft.com/office/drawing/2014/main" id="{00000000-0008-0000-2000-0000C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67" name="294 CuadroTexto">
          <a:extLst>
            <a:ext uri="{FF2B5EF4-FFF2-40B4-BE49-F238E27FC236}">
              <a16:creationId xmlns:a16="http://schemas.microsoft.com/office/drawing/2014/main" id="{00000000-0008-0000-2000-0000C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68" name="295 CuadroTexto">
          <a:extLst>
            <a:ext uri="{FF2B5EF4-FFF2-40B4-BE49-F238E27FC236}">
              <a16:creationId xmlns:a16="http://schemas.microsoft.com/office/drawing/2014/main" id="{00000000-0008-0000-2000-0000C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69" name="296 CuadroTexto">
          <a:extLst>
            <a:ext uri="{FF2B5EF4-FFF2-40B4-BE49-F238E27FC236}">
              <a16:creationId xmlns:a16="http://schemas.microsoft.com/office/drawing/2014/main" id="{00000000-0008-0000-2000-0000C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970" name="298 CuadroTexto">
          <a:extLst>
            <a:ext uri="{FF2B5EF4-FFF2-40B4-BE49-F238E27FC236}">
              <a16:creationId xmlns:a16="http://schemas.microsoft.com/office/drawing/2014/main" id="{00000000-0008-0000-2000-0000CA0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971" name="299 CuadroTexto">
          <a:extLst>
            <a:ext uri="{FF2B5EF4-FFF2-40B4-BE49-F238E27FC236}">
              <a16:creationId xmlns:a16="http://schemas.microsoft.com/office/drawing/2014/main" id="{00000000-0008-0000-2000-0000CB0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972" name="300 CuadroTexto">
          <a:extLst>
            <a:ext uri="{FF2B5EF4-FFF2-40B4-BE49-F238E27FC236}">
              <a16:creationId xmlns:a16="http://schemas.microsoft.com/office/drawing/2014/main" id="{00000000-0008-0000-2000-0000CC0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973" name="301 CuadroTexto">
          <a:extLst>
            <a:ext uri="{FF2B5EF4-FFF2-40B4-BE49-F238E27FC236}">
              <a16:creationId xmlns:a16="http://schemas.microsoft.com/office/drawing/2014/main" id="{00000000-0008-0000-2000-0000CD0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974" name="302 CuadroTexto">
          <a:extLst>
            <a:ext uri="{FF2B5EF4-FFF2-40B4-BE49-F238E27FC236}">
              <a16:creationId xmlns:a16="http://schemas.microsoft.com/office/drawing/2014/main" id="{00000000-0008-0000-2000-0000CE0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975" name="303 CuadroTexto">
          <a:extLst>
            <a:ext uri="{FF2B5EF4-FFF2-40B4-BE49-F238E27FC236}">
              <a16:creationId xmlns:a16="http://schemas.microsoft.com/office/drawing/2014/main" id="{00000000-0008-0000-2000-0000CF0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976" name="304 CuadroTexto">
          <a:extLst>
            <a:ext uri="{FF2B5EF4-FFF2-40B4-BE49-F238E27FC236}">
              <a16:creationId xmlns:a16="http://schemas.microsoft.com/office/drawing/2014/main" id="{00000000-0008-0000-2000-0000D00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977" name="305 CuadroTexto">
          <a:extLst>
            <a:ext uri="{FF2B5EF4-FFF2-40B4-BE49-F238E27FC236}">
              <a16:creationId xmlns:a16="http://schemas.microsoft.com/office/drawing/2014/main" id="{00000000-0008-0000-2000-0000D10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978" name="452 CuadroTexto">
          <a:extLst>
            <a:ext uri="{FF2B5EF4-FFF2-40B4-BE49-F238E27FC236}">
              <a16:creationId xmlns:a16="http://schemas.microsoft.com/office/drawing/2014/main" id="{00000000-0008-0000-2000-0000D20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79" name="17 CuadroTexto">
          <a:extLst>
            <a:ext uri="{FF2B5EF4-FFF2-40B4-BE49-F238E27FC236}">
              <a16:creationId xmlns:a16="http://schemas.microsoft.com/office/drawing/2014/main" id="{00000000-0008-0000-2000-0000D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7227" cy="217317"/>
    <xdr:sp macro="" textlink="">
      <xdr:nvSpPr>
        <xdr:cNvPr id="980" name="90 CuadroTexto">
          <a:extLst>
            <a:ext uri="{FF2B5EF4-FFF2-40B4-BE49-F238E27FC236}">
              <a16:creationId xmlns:a16="http://schemas.microsoft.com/office/drawing/2014/main" id="{00000000-0008-0000-2000-0000D4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981" name="91 CuadroTexto">
          <a:extLst>
            <a:ext uri="{FF2B5EF4-FFF2-40B4-BE49-F238E27FC236}">
              <a16:creationId xmlns:a16="http://schemas.microsoft.com/office/drawing/2014/main" id="{00000000-0008-0000-2000-0000D5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982" name="92 CuadroTexto">
          <a:extLst>
            <a:ext uri="{FF2B5EF4-FFF2-40B4-BE49-F238E27FC236}">
              <a16:creationId xmlns:a16="http://schemas.microsoft.com/office/drawing/2014/main" id="{00000000-0008-0000-2000-0000D6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983" name="93 CuadroTexto">
          <a:extLst>
            <a:ext uri="{FF2B5EF4-FFF2-40B4-BE49-F238E27FC236}">
              <a16:creationId xmlns:a16="http://schemas.microsoft.com/office/drawing/2014/main" id="{00000000-0008-0000-2000-0000D7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984" name="94 CuadroTexto">
          <a:extLst>
            <a:ext uri="{FF2B5EF4-FFF2-40B4-BE49-F238E27FC236}">
              <a16:creationId xmlns:a16="http://schemas.microsoft.com/office/drawing/2014/main" id="{00000000-0008-0000-2000-0000D8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985" name="95 CuadroTexto">
          <a:extLst>
            <a:ext uri="{FF2B5EF4-FFF2-40B4-BE49-F238E27FC236}">
              <a16:creationId xmlns:a16="http://schemas.microsoft.com/office/drawing/2014/main" id="{00000000-0008-0000-2000-0000D9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986" name="96 CuadroTexto">
          <a:extLst>
            <a:ext uri="{FF2B5EF4-FFF2-40B4-BE49-F238E27FC236}">
              <a16:creationId xmlns:a16="http://schemas.microsoft.com/office/drawing/2014/main" id="{00000000-0008-0000-2000-0000DA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987" name="97 CuadroTexto">
          <a:extLst>
            <a:ext uri="{FF2B5EF4-FFF2-40B4-BE49-F238E27FC236}">
              <a16:creationId xmlns:a16="http://schemas.microsoft.com/office/drawing/2014/main" id="{00000000-0008-0000-2000-0000DB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988" name="98 CuadroTexto">
          <a:extLst>
            <a:ext uri="{FF2B5EF4-FFF2-40B4-BE49-F238E27FC236}">
              <a16:creationId xmlns:a16="http://schemas.microsoft.com/office/drawing/2014/main" id="{00000000-0008-0000-2000-0000DC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989" name="99 CuadroTexto">
          <a:extLst>
            <a:ext uri="{FF2B5EF4-FFF2-40B4-BE49-F238E27FC236}">
              <a16:creationId xmlns:a16="http://schemas.microsoft.com/office/drawing/2014/main" id="{00000000-0008-0000-2000-0000DD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990" name="100 CuadroTexto">
          <a:extLst>
            <a:ext uri="{FF2B5EF4-FFF2-40B4-BE49-F238E27FC236}">
              <a16:creationId xmlns:a16="http://schemas.microsoft.com/office/drawing/2014/main" id="{00000000-0008-0000-2000-0000DE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991" name="101 CuadroTexto">
          <a:extLst>
            <a:ext uri="{FF2B5EF4-FFF2-40B4-BE49-F238E27FC236}">
              <a16:creationId xmlns:a16="http://schemas.microsoft.com/office/drawing/2014/main" id="{00000000-0008-0000-2000-0000DF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92" name="118 CuadroTexto">
          <a:extLst>
            <a:ext uri="{FF2B5EF4-FFF2-40B4-BE49-F238E27FC236}">
              <a16:creationId xmlns:a16="http://schemas.microsoft.com/office/drawing/2014/main" id="{00000000-0008-0000-2000-0000E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93" name="119 CuadroTexto">
          <a:extLst>
            <a:ext uri="{FF2B5EF4-FFF2-40B4-BE49-F238E27FC236}">
              <a16:creationId xmlns:a16="http://schemas.microsoft.com/office/drawing/2014/main" id="{00000000-0008-0000-2000-0000E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94" name="120 CuadroTexto">
          <a:extLst>
            <a:ext uri="{FF2B5EF4-FFF2-40B4-BE49-F238E27FC236}">
              <a16:creationId xmlns:a16="http://schemas.microsoft.com/office/drawing/2014/main" id="{00000000-0008-0000-2000-0000E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95" name="121 CuadroTexto">
          <a:extLst>
            <a:ext uri="{FF2B5EF4-FFF2-40B4-BE49-F238E27FC236}">
              <a16:creationId xmlns:a16="http://schemas.microsoft.com/office/drawing/2014/main" id="{00000000-0008-0000-2000-0000E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96" name="122 CuadroTexto">
          <a:extLst>
            <a:ext uri="{FF2B5EF4-FFF2-40B4-BE49-F238E27FC236}">
              <a16:creationId xmlns:a16="http://schemas.microsoft.com/office/drawing/2014/main" id="{00000000-0008-0000-2000-0000E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97" name="123 CuadroTexto">
          <a:extLst>
            <a:ext uri="{FF2B5EF4-FFF2-40B4-BE49-F238E27FC236}">
              <a16:creationId xmlns:a16="http://schemas.microsoft.com/office/drawing/2014/main" id="{00000000-0008-0000-2000-0000E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98" name="124 CuadroTexto">
          <a:extLst>
            <a:ext uri="{FF2B5EF4-FFF2-40B4-BE49-F238E27FC236}">
              <a16:creationId xmlns:a16="http://schemas.microsoft.com/office/drawing/2014/main" id="{00000000-0008-0000-2000-0000E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99" name="125 CuadroTexto">
          <a:extLst>
            <a:ext uri="{FF2B5EF4-FFF2-40B4-BE49-F238E27FC236}">
              <a16:creationId xmlns:a16="http://schemas.microsoft.com/office/drawing/2014/main" id="{00000000-0008-0000-2000-0000E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00" name="143 CuadroTexto">
          <a:extLst>
            <a:ext uri="{FF2B5EF4-FFF2-40B4-BE49-F238E27FC236}">
              <a16:creationId xmlns:a16="http://schemas.microsoft.com/office/drawing/2014/main" id="{00000000-0008-0000-2000-0000E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01" name="144 CuadroTexto">
          <a:extLst>
            <a:ext uri="{FF2B5EF4-FFF2-40B4-BE49-F238E27FC236}">
              <a16:creationId xmlns:a16="http://schemas.microsoft.com/office/drawing/2014/main" id="{00000000-0008-0000-2000-0000E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02" name="145 CuadroTexto">
          <a:extLst>
            <a:ext uri="{FF2B5EF4-FFF2-40B4-BE49-F238E27FC236}">
              <a16:creationId xmlns:a16="http://schemas.microsoft.com/office/drawing/2014/main" id="{00000000-0008-0000-2000-0000E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03" name="146 CuadroTexto">
          <a:extLst>
            <a:ext uri="{FF2B5EF4-FFF2-40B4-BE49-F238E27FC236}">
              <a16:creationId xmlns:a16="http://schemas.microsoft.com/office/drawing/2014/main" id="{00000000-0008-0000-2000-0000E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04" name="147 CuadroTexto">
          <a:extLst>
            <a:ext uri="{FF2B5EF4-FFF2-40B4-BE49-F238E27FC236}">
              <a16:creationId xmlns:a16="http://schemas.microsoft.com/office/drawing/2014/main" id="{00000000-0008-0000-2000-0000EC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05" name="148 CuadroTexto">
          <a:extLst>
            <a:ext uri="{FF2B5EF4-FFF2-40B4-BE49-F238E27FC236}">
              <a16:creationId xmlns:a16="http://schemas.microsoft.com/office/drawing/2014/main" id="{00000000-0008-0000-2000-0000ED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06" name="149 CuadroTexto">
          <a:extLst>
            <a:ext uri="{FF2B5EF4-FFF2-40B4-BE49-F238E27FC236}">
              <a16:creationId xmlns:a16="http://schemas.microsoft.com/office/drawing/2014/main" id="{00000000-0008-0000-2000-0000EE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07" name="150 CuadroTexto">
          <a:extLst>
            <a:ext uri="{FF2B5EF4-FFF2-40B4-BE49-F238E27FC236}">
              <a16:creationId xmlns:a16="http://schemas.microsoft.com/office/drawing/2014/main" id="{00000000-0008-0000-2000-0000E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08" name="151 CuadroTexto">
          <a:extLst>
            <a:ext uri="{FF2B5EF4-FFF2-40B4-BE49-F238E27FC236}">
              <a16:creationId xmlns:a16="http://schemas.microsoft.com/office/drawing/2014/main" id="{00000000-0008-0000-2000-0000F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09" name="152 CuadroTexto">
          <a:extLst>
            <a:ext uri="{FF2B5EF4-FFF2-40B4-BE49-F238E27FC236}">
              <a16:creationId xmlns:a16="http://schemas.microsoft.com/office/drawing/2014/main" id="{00000000-0008-0000-2000-0000F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10" name="153 CuadroTexto">
          <a:extLst>
            <a:ext uri="{FF2B5EF4-FFF2-40B4-BE49-F238E27FC236}">
              <a16:creationId xmlns:a16="http://schemas.microsoft.com/office/drawing/2014/main" id="{00000000-0008-0000-2000-0000F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11" name="154 CuadroTexto">
          <a:extLst>
            <a:ext uri="{FF2B5EF4-FFF2-40B4-BE49-F238E27FC236}">
              <a16:creationId xmlns:a16="http://schemas.microsoft.com/office/drawing/2014/main" id="{00000000-0008-0000-2000-0000F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12" name="155 CuadroTexto">
          <a:extLst>
            <a:ext uri="{FF2B5EF4-FFF2-40B4-BE49-F238E27FC236}">
              <a16:creationId xmlns:a16="http://schemas.microsoft.com/office/drawing/2014/main" id="{00000000-0008-0000-2000-0000F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13" name="156 CuadroTexto">
          <a:extLst>
            <a:ext uri="{FF2B5EF4-FFF2-40B4-BE49-F238E27FC236}">
              <a16:creationId xmlns:a16="http://schemas.microsoft.com/office/drawing/2014/main" id="{00000000-0008-0000-2000-0000F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14" name="157 CuadroTexto">
          <a:extLst>
            <a:ext uri="{FF2B5EF4-FFF2-40B4-BE49-F238E27FC236}">
              <a16:creationId xmlns:a16="http://schemas.microsoft.com/office/drawing/2014/main" id="{00000000-0008-0000-2000-0000F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15" name="158 CuadroTexto">
          <a:extLst>
            <a:ext uri="{FF2B5EF4-FFF2-40B4-BE49-F238E27FC236}">
              <a16:creationId xmlns:a16="http://schemas.microsoft.com/office/drawing/2014/main" id="{00000000-0008-0000-2000-0000F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16" name="159 CuadroTexto">
          <a:extLst>
            <a:ext uri="{FF2B5EF4-FFF2-40B4-BE49-F238E27FC236}">
              <a16:creationId xmlns:a16="http://schemas.microsoft.com/office/drawing/2014/main" id="{00000000-0008-0000-2000-0000F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17" name="160 CuadroTexto">
          <a:extLst>
            <a:ext uri="{FF2B5EF4-FFF2-40B4-BE49-F238E27FC236}">
              <a16:creationId xmlns:a16="http://schemas.microsoft.com/office/drawing/2014/main" id="{00000000-0008-0000-2000-0000F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18" name="161 CuadroTexto">
          <a:extLst>
            <a:ext uri="{FF2B5EF4-FFF2-40B4-BE49-F238E27FC236}">
              <a16:creationId xmlns:a16="http://schemas.microsoft.com/office/drawing/2014/main" id="{00000000-0008-0000-2000-0000F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19" name="162 CuadroTexto">
          <a:extLst>
            <a:ext uri="{FF2B5EF4-FFF2-40B4-BE49-F238E27FC236}">
              <a16:creationId xmlns:a16="http://schemas.microsoft.com/office/drawing/2014/main" id="{00000000-0008-0000-2000-0000F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20" name="163 CuadroTexto">
          <a:extLst>
            <a:ext uri="{FF2B5EF4-FFF2-40B4-BE49-F238E27FC236}">
              <a16:creationId xmlns:a16="http://schemas.microsoft.com/office/drawing/2014/main" id="{00000000-0008-0000-2000-0000FC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21" name="164 CuadroTexto">
          <a:extLst>
            <a:ext uri="{FF2B5EF4-FFF2-40B4-BE49-F238E27FC236}">
              <a16:creationId xmlns:a16="http://schemas.microsoft.com/office/drawing/2014/main" id="{00000000-0008-0000-2000-0000FD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22" name="165 CuadroTexto">
          <a:extLst>
            <a:ext uri="{FF2B5EF4-FFF2-40B4-BE49-F238E27FC236}">
              <a16:creationId xmlns:a16="http://schemas.microsoft.com/office/drawing/2014/main" id="{00000000-0008-0000-2000-0000FE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23" name="166 CuadroTexto">
          <a:extLst>
            <a:ext uri="{FF2B5EF4-FFF2-40B4-BE49-F238E27FC236}">
              <a16:creationId xmlns:a16="http://schemas.microsoft.com/office/drawing/2014/main" id="{00000000-0008-0000-2000-0000F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24" name="167 CuadroTexto">
          <a:extLst>
            <a:ext uri="{FF2B5EF4-FFF2-40B4-BE49-F238E27FC236}">
              <a16:creationId xmlns:a16="http://schemas.microsoft.com/office/drawing/2014/main" id="{00000000-0008-0000-2000-00000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25" name="168 CuadroTexto">
          <a:extLst>
            <a:ext uri="{FF2B5EF4-FFF2-40B4-BE49-F238E27FC236}">
              <a16:creationId xmlns:a16="http://schemas.microsoft.com/office/drawing/2014/main" id="{00000000-0008-0000-2000-00000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26" name="169 CuadroTexto">
          <a:extLst>
            <a:ext uri="{FF2B5EF4-FFF2-40B4-BE49-F238E27FC236}">
              <a16:creationId xmlns:a16="http://schemas.microsoft.com/office/drawing/2014/main" id="{00000000-0008-0000-2000-00000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27" name="170 CuadroTexto">
          <a:extLst>
            <a:ext uri="{FF2B5EF4-FFF2-40B4-BE49-F238E27FC236}">
              <a16:creationId xmlns:a16="http://schemas.microsoft.com/office/drawing/2014/main" id="{00000000-0008-0000-2000-00000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28" name="171 CuadroTexto">
          <a:extLst>
            <a:ext uri="{FF2B5EF4-FFF2-40B4-BE49-F238E27FC236}">
              <a16:creationId xmlns:a16="http://schemas.microsoft.com/office/drawing/2014/main" id="{00000000-0008-0000-2000-00000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29" name="172 CuadroTexto">
          <a:extLst>
            <a:ext uri="{FF2B5EF4-FFF2-40B4-BE49-F238E27FC236}">
              <a16:creationId xmlns:a16="http://schemas.microsoft.com/office/drawing/2014/main" id="{00000000-0008-0000-2000-00000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30" name="173 CuadroTexto">
          <a:extLst>
            <a:ext uri="{FF2B5EF4-FFF2-40B4-BE49-F238E27FC236}">
              <a16:creationId xmlns:a16="http://schemas.microsoft.com/office/drawing/2014/main" id="{00000000-0008-0000-2000-00000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31" name="174 CuadroTexto">
          <a:extLst>
            <a:ext uri="{FF2B5EF4-FFF2-40B4-BE49-F238E27FC236}">
              <a16:creationId xmlns:a16="http://schemas.microsoft.com/office/drawing/2014/main" id="{00000000-0008-0000-2000-00000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32" name="175 CuadroTexto">
          <a:extLst>
            <a:ext uri="{FF2B5EF4-FFF2-40B4-BE49-F238E27FC236}">
              <a16:creationId xmlns:a16="http://schemas.microsoft.com/office/drawing/2014/main" id="{00000000-0008-0000-2000-00000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33" name="176 CuadroTexto">
          <a:extLst>
            <a:ext uri="{FF2B5EF4-FFF2-40B4-BE49-F238E27FC236}">
              <a16:creationId xmlns:a16="http://schemas.microsoft.com/office/drawing/2014/main" id="{00000000-0008-0000-2000-00000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34" name="177 CuadroTexto">
          <a:extLst>
            <a:ext uri="{FF2B5EF4-FFF2-40B4-BE49-F238E27FC236}">
              <a16:creationId xmlns:a16="http://schemas.microsoft.com/office/drawing/2014/main" id="{00000000-0008-0000-2000-00000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35" name="178 CuadroTexto">
          <a:extLst>
            <a:ext uri="{FF2B5EF4-FFF2-40B4-BE49-F238E27FC236}">
              <a16:creationId xmlns:a16="http://schemas.microsoft.com/office/drawing/2014/main" id="{00000000-0008-0000-2000-00000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36" name="179 CuadroTexto">
          <a:extLst>
            <a:ext uri="{FF2B5EF4-FFF2-40B4-BE49-F238E27FC236}">
              <a16:creationId xmlns:a16="http://schemas.microsoft.com/office/drawing/2014/main" id="{00000000-0008-0000-2000-00000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37" name="180 CuadroTexto">
          <a:extLst>
            <a:ext uri="{FF2B5EF4-FFF2-40B4-BE49-F238E27FC236}">
              <a16:creationId xmlns:a16="http://schemas.microsoft.com/office/drawing/2014/main" id="{00000000-0008-0000-2000-00000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38" name="181 CuadroTexto">
          <a:extLst>
            <a:ext uri="{FF2B5EF4-FFF2-40B4-BE49-F238E27FC236}">
              <a16:creationId xmlns:a16="http://schemas.microsoft.com/office/drawing/2014/main" id="{00000000-0008-0000-2000-00000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39" name="182 CuadroTexto">
          <a:extLst>
            <a:ext uri="{FF2B5EF4-FFF2-40B4-BE49-F238E27FC236}">
              <a16:creationId xmlns:a16="http://schemas.microsoft.com/office/drawing/2014/main" id="{00000000-0008-0000-2000-00000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40" name="183 CuadroTexto">
          <a:extLst>
            <a:ext uri="{FF2B5EF4-FFF2-40B4-BE49-F238E27FC236}">
              <a16:creationId xmlns:a16="http://schemas.microsoft.com/office/drawing/2014/main" id="{00000000-0008-0000-2000-00001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41" name="184 CuadroTexto">
          <a:extLst>
            <a:ext uri="{FF2B5EF4-FFF2-40B4-BE49-F238E27FC236}">
              <a16:creationId xmlns:a16="http://schemas.microsoft.com/office/drawing/2014/main" id="{00000000-0008-0000-2000-00001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42" name="185 CuadroTexto">
          <a:extLst>
            <a:ext uri="{FF2B5EF4-FFF2-40B4-BE49-F238E27FC236}">
              <a16:creationId xmlns:a16="http://schemas.microsoft.com/office/drawing/2014/main" id="{00000000-0008-0000-2000-00001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43" name="186 CuadroTexto">
          <a:extLst>
            <a:ext uri="{FF2B5EF4-FFF2-40B4-BE49-F238E27FC236}">
              <a16:creationId xmlns:a16="http://schemas.microsoft.com/office/drawing/2014/main" id="{00000000-0008-0000-2000-00001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44" name="187 CuadroTexto">
          <a:extLst>
            <a:ext uri="{FF2B5EF4-FFF2-40B4-BE49-F238E27FC236}">
              <a16:creationId xmlns:a16="http://schemas.microsoft.com/office/drawing/2014/main" id="{00000000-0008-0000-2000-00001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45" name="188 CuadroTexto">
          <a:extLst>
            <a:ext uri="{FF2B5EF4-FFF2-40B4-BE49-F238E27FC236}">
              <a16:creationId xmlns:a16="http://schemas.microsoft.com/office/drawing/2014/main" id="{00000000-0008-0000-2000-00001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46" name="189 CuadroTexto">
          <a:extLst>
            <a:ext uri="{FF2B5EF4-FFF2-40B4-BE49-F238E27FC236}">
              <a16:creationId xmlns:a16="http://schemas.microsoft.com/office/drawing/2014/main" id="{00000000-0008-0000-2000-00001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47" name="190 CuadroTexto">
          <a:extLst>
            <a:ext uri="{FF2B5EF4-FFF2-40B4-BE49-F238E27FC236}">
              <a16:creationId xmlns:a16="http://schemas.microsoft.com/office/drawing/2014/main" id="{00000000-0008-0000-2000-00001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48" name="191 CuadroTexto">
          <a:extLst>
            <a:ext uri="{FF2B5EF4-FFF2-40B4-BE49-F238E27FC236}">
              <a16:creationId xmlns:a16="http://schemas.microsoft.com/office/drawing/2014/main" id="{00000000-0008-0000-2000-00001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49" name="192 CuadroTexto">
          <a:extLst>
            <a:ext uri="{FF2B5EF4-FFF2-40B4-BE49-F238E27FC236}">
              <a16:creationId xmlns:a16="http://schemas.microsoft.com/office/drawing/2014/main" id="{00000000-0008-0000-2000-00001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50" name="193 CuadroTexto">
          <a:extLst>
            <a:ext uri="{FF2B5EF4-FFF2-40B4-BE49-F238E27FC236}">
              <a16:creationId xmlns:a16="http://schemas.microsoft.com/office/drawing/2014/main" id="{00000000-0008-0000-2000-00001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51" name="194 CuadroTexto">
          <a:extLst>
            <a:ext uri="{FF2B5EF4-FFF2-40B4-BE49-F238E27FC236}">
              <a16:creationId xmlns:a16="http://schemas.microsoft.com/office/drawing/2014/main" id="{00000000-0008-0000-2000-00001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52" name="195 CuadroTexto">
          <a:extLst>
            <a:ext uri="{FF2B5EF4-FFF2-40B4-BE49-F238E27FC236}">
              <a16:creationId xmlns:a16="http://schemas.microsoft.com/office/drawing/2014/main" id="{00000000-0008-0000-2000-00001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53" name="196 CuadroTexto">
          <a:extLst>
            <a:ext uri="{FF2B5EF4-FFF2-40B4-BE49-F238E27FC236}">
              <a16:creationId xmlns:a16="http://schemas.microsoft.com/office/drawing/2014/main" id="{00000000-0008-0000-2000-00001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54" name="197 CuadroTexto">
          <a:extLst>
            <a:ext uri="{FF2B5EF4-FFF2-40B4-BE49-F238E27FC236}">
              <a16:creationId xmlns:a16="http://schemas.microsoft.com/office/drawing/2014/main" id="{00000000-0008-0000-2000-00001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55" name="198 CuadroTexto">
          <a:extLst>
            <a:ext uri="{FF2B5EF4-FFF2-40B4-BE49-F238E27FC236}">
              <a16:creationId xmlns:a16="http://schemas.microsoft.com/office/drawing/2014/main" id="{00000000-0008-0000-2000-00001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56" name="199 CuadroTexto">
          <a:extLst>
            <a:ext uri="{FF2B5EF4-FFF2-40B4-BE49-F238E27FC236}">
              <a16:creationId xmlns:a16="http://schemas.microsoft.com/office/drawing/2014/main" id="{00000000-0008-0000-2000-00002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57" name="200 CuadroTexto">
          <a:extLst>
            <a:ext uri="{FF2B5EF4-FFF2-40B4-BE49-F238E27FC236}">
              <a16:creationId xmlns:a16="http://schemas.microsoft.com/office/drawing/2014/main" id="{00000000-0008-0000-2000-00002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58" name="201 CuadroTexto">
          <a:extLst>
            <a:ext uri="{FF2B5EF4-FFF2-40B4-BE49-F238E27FC236}">
              <a16:creationId xmlns:a16="http://schemas.microsoft.com/office/drawing/2014/main" id="{00000000-0008-0000-2000-00002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59" name="202 CuadroTexto">
          <a:extLst>
            <a:ext uri="{FF2B5EF4-FFF2-40B4-BE49-F238E27FC236}">
              <a16:creationId xmlns:a16="http://schemas.microsoft.com/office/drawing/2014/main" id="{00000000-0008-0000-2000-00002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60" name="203 CuadroTexto">
          <a:extLst>
            <a:ext uri="{FF2B5EF4-FFF2-40B4-BE49-F238E27FC236}">
              <a16:creationId xmlns:a16="http://schemas.microsoft.com/office/drawing/2014/main" id="{00000000-0008-0000-2000-00002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61" name="204 CuadroTexto">
          <a:extLst>
            <a:ext uri="{FF2B5EF4-FFF2-40B4-BE49-F238E27FC236}">
              <a16:creationId xmlns:a16="http://schemas.microsoft.com/office/drawing/2014/main" id="{00000000-0008-0000-2000-00002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62" name="205 CuadroTexto">
          <a:extLst>
            <a:ext uri="{FF2B5EF4-FFF2-40B4-BE49-F238E27FC236}">
              <a16:creationId xmlns:a16="http://schemas.microsoft.com/office/drawing/2014/main" id="{00000000-0008-0000-2000-00002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63" name="206 CuadroTexto">
          <a:extLst>
            <a:ext uri="{FF2B5EF4-FFF2-40B4-BE49-F238E27FC236}">
              <a16:creationId xmlns:a16="http://schemas.microsoft.com/office/drawing/2014/main" id="{00000000-0008-0000-2000-00002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64" name="207 CuadroTexto">
          <a:extLst>
            <a:ext uri="{FF2B5EF4-FFF2-40B4-BE49-F238E27FC236}">
              <a16:creationId xmlns:a16="http://schemas.microsoft.com/office/drawing/2014/main" id="{00000000-0008-0000-2000-00002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65" name="208 CuadroTexto">
          <a:extLst>
            <a:ext uri="{FF2B5EF4-FFF2-40B4-BE49-F238E27FC236}">
              <a16:creationId xmlns:a16="http://schemas.microsoft.com/office/drawing/2014/main" id="{00000000-0008-0000-2000-00002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66" name="209 CuadroTexto">
          <a:extLst>
            <a:ext uri="{FF2B5EF4-FFF2-40B4-BE49-F238E27FC236}">
              <a16:creationId xmlns:a16="http://schemas.microsoft.com/office/drawing/2014/main" id="{00000000-0008-0000-2000-00002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67" name="210 CuadroTexto">
          <a:extLst>
            <a:ext uri="{FF2B5EF4-FFF2-40B4-BE49-F238E27FC236}">
              <a16:creationId xmlns:a16="http://schemas.microsoft.com/office/drawing/2014/main" id="{00000000-0008-0000-2000-00002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68" name="211 CuadroTexto">
          <a:extLst>
            <a:ext uri="{FF2B5EF4-FFF2-40B4-BE49-F238E27FC236}">
              <a16:creationId xmlns:a16="http://schemas.microsoft.com/office/drawing/2014/main" id="{00000000-0008-0000-2000-00002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69" name="212 CuadroTexto">
          <a:extLst>
            <a:ext uri="{FF2B5EF4-FFF2-40B4-BE49-F238E27FC236}">
              <a16:creationId xmlns:a16="http://schemas.microsoft.com/office/drawing/2014/main" id="{00000000-0008-0000-2000-00002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70" name="213 CuadroTexto">
          <a:extLst>
            <a:ext uri="{FF2B5EF4-FFF2-40B4-BE49-F238E27FC236}">
              <a16:creationId xmlns:a16="http://schemas.microsoft.com/office/drawing/2014/main" id="{00000000-0008-0000-2000-00002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71" name="214 CuadroTexto">
          <a:extLst>
            <a:ext uri="{FF2B5EF4-FFF2-40B4-BE49-F238E27FC236}">
              <a16:creationId xmlns:a16="http://schemas.microsoft.com/office/drawing/2014/main" id="{00000000-0008-0000-2000-00002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72" name="215 CuadroTexto">
          <a:extLst>
            <a:ext uri="{FF2B5EF4-FFF2-40B4-BE49-F238E27FC236}">
              <a16:creationId xmlns:a16="http://schemas.microsoft.com/office/drawing/2014/main" id="{00000000-0008-0000-2000-00003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73" name="216 CuadroTexto">
          <a:extLst>
            <a:ext uri="{FF2B5EF4-FFF2-40B4-BE49-F238E27FC236}">
              <a16:creationId xmlns:a16="http://schemas.microsoft.com/office/drawing/2014/main" id="{00000000-0008-0000-2000-00003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74" name="217 CuadroTexto">
          <a:extLst>
            <a:ext uri="{FF2B5EF4-FFF2-40B4-BE49-F238E27FC236}">
              <a16:creationId xmlns:a16="http://schemas.microsoft.com/office/drawing/2014/main" id="{00000000-0008-0000-2000-00003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75" name="218 CuadroTexto">
          <a:extLst>
            <a:ext uri="{FF2B5EF4-FFF2-40B4-BE49-F238E27FC236}">
              <a16:creationId xmlns:a16="http://schemas.microsoft.com/office/drawing/2014/main" id="{00000000-0008-0000-2000-00003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76" name="219 CuadroTexto">
          <a:extLst>
            <a:ext uri="{FF2B5EF4-FFF2-40B4-BE49-F238E27FC236}">
              <a16:creationId xmlns:a16="http://schemas.microsoft.com/office/drawing/2014/main" id="{00000000-0008-0000-2000-00003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77" name="220 CuadroTexto">
          <a:extLst>
            <a:ext uri="{FF2B5EF4-FFF2-40B4-BE49-F238E27FC236}">
              <a16:creationId xmlns:a16="http://schemas.microsoft.com/office/drawing/2014/main" id="{00000000-0008-0000-2000-00003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78" name="221 CuadroTexto">
          <a:extLst>
            <a:ext uri="{FF2B5EF4-FFF2-40B4-BE49-F238E27FC236}">
              <a16:creationId xmlns:a16="http://schemas.microsoft.com/office/drawing/2014/main" id="{00000000-0008-0000-2000-00003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79" name="222 CuadroTexto">
          <a:extLst>
            <a:ext uri="{FF2B5EF4-FFF2-40B4-BE49-F238E27FC236}">
              <a16:creationId xmlns:a16="http://schemas.microsoft.com/office/drawing/2014/main" id="{00000000-0008-0000-2000-00003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80" name="223 CuadroTexto">
          <a:extLst>
            <a:ext uri="{FF2B5EF4-FFF2-40B4-BE49-F238E27FC236}">
              <a16:creationId xmlns:a16="http://schemas.microsoft.com/office/drawing/2014/main" id="{00000000-0008-0000-2000-00003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81" name="224 CuadroTexto">
          <a:extLst>
            <a:ext uri="{FF2B5EF4-FFF2-40B4-BE49-F238E27FC236}">
              <a16:creationId xmlns:a16="http://schemas.microsoft.com/office/drawing/2014/main" id="{00000000-0008-0000-2000-00003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82" name="225 CuadroTexto">
          <a:extLst>
            <a:ext uri="{FF2B5EF4-FFF2-40B4-BE49-F238E27FC236}">
              <a16:creationId xmlns:a16="http://schemas.microsoft.com/office/drawing/2014/main" id="{00000000-0008-0000-2000-00003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83" name="226 CuadroTexto">
          <a:extLst>
            <a:ext uri="{FF2B5EF4-FFF2-40B4-BE49-F238E27FC236}">
              <a16:creationId xmlns:a16="http://schemas.microsoft.com/office/drawing/2014/main" id="{00000000-0008-0000-2000-00003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84" name="227 CuadroTexto">
          <a:extLst>
            <a:ext uri="{FF2B5EF4-FFF2-40B4-BE49-F238E27FC236}">
              <a16:creationId xmlns:a16="http://schemas.microsoft.com/office/drawing/2014/main" id="{00000000-0008-0000-2000-00003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85" name="228 CuadroTexto">
          <a:extLst>
            <a:ext uri="{FF2B5EF4-FFF2-40B4-BE49-F238E27FC236}">
              <a16:creationId xmlns:a16="http://schemas.microsoft.com/office/drawing/2014/main" id="{00000000-0008-0000-2000-00003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86" name="229 CuadroTexto">
          <a:extLst>
            <a:ext uri="{FF2B5EF4-FFF2-40B4-BE49-F238E27FC236}">
              <a16:creationId xmlns:a16="http://schemas.microsoft.com/office/drawing/2014/main" id="{00000000-0008-0000-2000-00003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87" name="230 CuadroTexto">
          <a:extLst>
            <a:ext uri="{FF2B5EF4-FFF2-40B4-BE49-F238E27FC236}">
              <a16:creationId xmlns:a16="http://schemas.microsoft.com/office/drawing/2014/main" id="{00000000-0008-0000-2000-00003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88" name="231 CuadroTexto">
          <a:extLst>
            <a:ext uri="{FF2B5EF4-FFF2-40B4-BE49-F238E27FC236}">
              <a16:creationId xmlns:a16="http://schemas.microsoft.com/office/drawing/2014/main" id="{00000000-0008-0000-2000-00004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89" name="232 CuadroTexto">
          <a:extLst>
            <a:ext uri="{FF2B5EF4-FFF2-40B4-BE49-F238E27FC236}">
              <a16:creationId xmlns:a16="http://schemas.microsoft.com/office/drawing/2014/main" id="{00000000-0008-0000-2000-00004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90" name="233 CuadroTexto">
          <a:extLst>
            <a:ext uri="{FF2B5EF4-FFF2-40B4-BE49-F238E27FC236}">
              <a16:creationId xmlns:a16="http://schemas.microsoft.com/office/drawing/2014/main" id="{00000000-0008-0000-2000-00004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91" name="234 CuadroTexto">
          <a:extLst>
            <a:ext uri="{FF2B5EF4-FFF2-40B4-BE49-F238E27FC236}">
              <a16:creationId xmlns:a16="http://schemas.microsoft.com/office/drawing/2014/main" id="{00000000-0008-0000-2000-00004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92" name="235 CuadroTexto">
          <a:extLst>
            <a:ext uri="{FF2B5EF4-FFF2-40B4-BE49-F238E27FC236}">
              <a16:creationId xmlns:a16="http://schemas.microsoft.com/office/drawing/2014/main" id="{00000000-0008-0000-2000-00004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93" name="236 CuadroTexto">
          <a:extLst>
            <a:ext uri="{FF2B5EF4-FFF2-40B4-BE49-F238E27FC236}">
              <a16:creationId xmlns:a16="http://schemas.microsoft.com/office/drawing/2014/main" id="{00000000-0008-0000-2000-00004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94" name="237 CuadroTexto">
          <a:extLst>
            <a:ext uri="{FF2B5EF4-FFF2-40B4-BE49-F238E27FC236}">
              <a16:creationId xmlns:a16="http://schemas.microsoft.com/office/drawing/2014/main" id="{00000000-0008-0000-2000-00004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95" name="238 CuadroTexto">
          <a:extLst>
            <a:ext uri="{FF2B5EF4-FFF2-40B4-BE49-F238E27FC236}">
              <a16:creationId xmlns:a16="http://schemas.microsoft.com/office/drawing/2014/main" id="{00000000-0008-0000-2000-00004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96" name="239 CuadroTexto">
          <a:extLst>
            <a:ext uri="{FF2B5EF4-FFF2-40B4-BE49-F238E27FC236}">
              <a16:creationId xmlns:a16="http://schemas.microsoft.com/office/drawing/2014/main" id="{00000000-0008-0000-2000-00004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97" name="240 CuadroTexto">
          <a:extLst>
            <a:ext uri="{FF2B5EF4-FFF2-40B4-BE49-F238E27FC236}">
              <a16:creationId xmlns:a16="http://schemas.microsoft.com/office/drawing/2014/main" id="{00000000-0008-0000-2000-00004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98" name="241 CuadroTexto">
          <a:extLst>
            <a:ext uri="{FF2B5EF4-FFF2-40B4-BE49-F238E27FC236}">
              <a16:creationId xmlns:a16="http://schemas.microsoft.com/office/drawing/2014/main" id="{00000000-0008-0000-2000-00004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99" name="242 CuadroTexto">
          <a:extLst>
            <a:ext uri="{FF2B5EF4-FFF2-40B4-BE49-F238E27FC236}">
              <a16:creationId xmlns:a16="http://schemas.microsoft.com/office/drawing/2014/main" id="{00000000-0008-0000-2000-00004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00" name="243 CuadroTexto">
          <a:extLst>
            <a:ext uri="{FF2B5EF4-FFF2-40B4-BE49-F238E27FC236}">
              <a16:creationId xmlns:a16="http://schemas.microsoft.com/office/drawing/2014/main" id="{00000000-0008-0000-2000-00004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01" name="244 CuadroTexto">
          <a:extLst>
            <a:ext uri="{FF2B5EF4-FFF2-40B4-BE49-F238E27FC236}">
              <a16:creationId xmlns:a16="http://schemas.microsoft.com/office/drawing/2014/main" id="{00000000-0008-0000-2000-00004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02" name="245 CuadroTexto">
          <a:extLst>
            <a:ext uri="{FF2B5EF4-FFF2-40B4-BE49-F238E27FC236}">
              <a16:creationId xmlns:a16="http://schemas.microsoft.com/office/drawing/2014/main" id="{00000000-0008-0000-2000-00004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03" name="246 CuadroTexto">
          <a:extLst>
            <a:ext uri="{FF2B5EF4-FFF2-40B4-BE49-F238E27FC236}">
              <a16:creationId xmlns:a16="http://schemas.microsoft.com/office/drawing/2014/main" id="{00000000-0008-0000-2000-00004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04" name="247 CuadroTexto">
          <a:extLst>
            <a:ext uri="{FF2B5EF4-FFF2-40B4-BE49-F238E27FC236}">
              <a16:creationId xmlns:a16="http://schemas.microsoft.com/office/drawing/2014/main" id="{00000000-0008-0000-2000-00005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05" name="248 CuadroTexto">
          <a:extLst>
            <a:ext uri="{FF2B5EF4-FFF2-40B4-BE49-F238E27FC236}">
              <a16:creationId xmlns:a16="http://schemas.microsoft.com/office/drawing/2014/main" id="{00000000-0008-0000-2000-00005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06" name="249 CuadroTexto">
          <a:extLst>
            <a:ext uri="{FF2B5EF4-FFF2-40B4-BE49-F238E27FC236}">
              <a16:creationId xmlns:a16="http://schemas.microsoft.com/office/drawing/2014/main" id="{00000000-0008-0000-2000-00005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07" name="250 CuadroTexto">
          <a:extLst>
            <a:ext uri="{FF2B5EF4-FFF2-40B4-BE49-F238E27FC236}">
              <a16:creationId xmlns:a16="http://schemas.microsoft.com/office/drawing/2014/main" id="{00000000-0008-0000-2000-00005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08" name="251 CuadroTexto">
          <a:extLst>
            <a:ext uri="{FF2B5EF4-FFF2-40B4-BE49-F238E27FC236}">
              <a16:creationId xmlns:a16="http://schemas.microsoft.com/office/drawing/2014/main" id="{00000000-0008-0000-2000-00005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09" name="252 CuadroTexto">
          <a:extLst>
            <a:ext uri="{FF2B5EF4-FFF2-40B4-BE49-F238E27FC236}">
              <a16:creationId xmlns:a16="http://schemas.microsoft.com/office/drawing/2014/main" id="{00000000-0008-0000-2000-00005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10" name="253 CuadroTexto">
          <a:extLst>
            <a:ext uri="{FF2B5EF4-FFF2-40B4-BE49-F238E27FC236}">
              <a16:creationId xmlns:a16="http://schemas.microsoft.com/office/drawing/2014/main" id="{00000000-0008-0000-2000-00005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11" name="254 CuadroTexto">
          <a:extLst>
            <a:ext uri="{FF2B5EF4-FFF2-40B4-BE49-F238E27FC236}">
              <a16:creationId xmlns:a16="http://schemas.microsoft.com/office/drawing/2014/main" id="{00000000-0008-0000-2000-00005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12" name="255 CuadroTexto">
          <a:extLst>
            <a:ext uri="{FF2B5EF4-FFF2-40B4-BE49-F238E27FC236}">
              <a16:creationId xmlns:a16="http://schemas.microsoft.com/office/drawing/2014/main" id="{00000000-0008-0000-2000-00005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13" name="256 CuadroTexto">
          <a:extLst>
            <a:ext uri="{FF2B5EF4-FFF2-40B4-BE49-F238E27FC236}">
              <a16:creationId xmlns:a16="http://schemas.microsoft.com/office/drawing/2014/main" id="{00000000-0008-0000-2000-00005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14" name="257 CuadroTexto">
          <a:extLst>
            <a:ext uri="{FF2B5EF4-FFF2-40B4-BE49-F238E27FC236}">
              <a16:creationId xmlns:a16="http://schemas.microsoft.com/office/drawing/2014/main" id="{00000000-0008-0000-2000-00005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15" name="258 CuadroTexto">
          <a:extLst>
            <a:ext uri="{FF2B5EF4-FFF2-40B4-BE49-F238E27FC236}">
              <a16:creationId xmlns:a16="http://schemas.microsoft.com/office/drawing/2014/main" id="{00000000-0008-0000-2000-00005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16" name="259 CuadroTexto">
          <a:extLst>
            <a:ext uri="{FF2B5EF4-FFF2-40B4-BE49-F238E27FC236}">
              <a16:creationId xmlns:a16="http://schemas.microsoft.com/office/drawing/2014/main" id="{00000000-0008-0000-2000-00005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17" name="260 CuadroTexto">
          <a:extLst>
            <a:ext uri="{FF2B5EF4-FFF2-40B4-BE49-F238E27FC236}">
              <a16:creationId xmlns:a16="http://schemas.microsoft.com/office/drawing/2014/main" id="{00000000-0008-0000-2000-00005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18" name="261 CuadroTexto">
          <a:extLst>
            <a:ext uri="{FF2B5EF4-FFF2-40B4-BE49-F238E27FC236}">
              <a16:creationId xmlns:a16="http://schemas.microsoft.com/office/drawing/2014/main" id="{00000000-0008-0000-2000-00005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19" name="262 CuadroTexto">
          <a:extLst>
            <a:ext uri="{FF2B5EF4-FFF2-40B4-BE49-F238E27FC236}">
              <a16:creationId xmlns:a16="http://schemas.microsoft.com/office/drawing/2014/main" id="{00000000-0008-0000-2000-00005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20" name="263 CuadroTexto">
          <a:extLst>
            <a:ext uri="{FF2B5EF4-FFF2-40B4-BE49-F238E27FC236}">
              <a16:creationId xmlns:a16="http://schemas.microsoft.com/office/drawing/2014/main" id="{00000000-0008-0000-2000-00006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21" name="264 CuadroTexto">
          <a:extLst>
            <a:ext uri="{FF2B5EF4-FFF2-40B4-BE49-F238E27FC236}">
              <a16:creationId xmlns:a16="http://schemas.microsoft.com/office/drawing/2014/main" id="{00000000-0008-0000-2000-00006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22" name="265 CuadroTexto">
          <a:extLst>
            <a:ext uri="{FF2B5EF4-FFF2-40B4-BE49-F238E27FC236}">
              <a16:creationId xmlns:a16="http://schemas.microsoft.com/office/drawing/2014/main" id="{00000000-0008-0000-2000-00006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23" name="266 CuadroTexto">
          <a:extLst>
            <a:ext uri="{FF2B5EF4-FFF2-40B4-BE49-F238E27FC236}">
              <a16:creationId xmlns:a16="http://schemas.microsoft.com/office/drawing/2014/main" id="{00000000-0008-0000-2000-00006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24" name="267 CuadroTexto">
          <a:extLst>
            <a:ext uri="{FF2B5EF4-FFF2-40B4-BE49-F238E27FC236}">
              <a16:creationId xmlns:a16="http://schemas.microsoft.com/office/drawing/2014/main" id="{00000000-0008-0000-2000-00006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2366" cy="207869"/>
    <xdr:sp macro="" textlink="">
      <xdr:nvSpPr>
        <xdr:cNvPr id="1125" name="268 CuadroTexto">
          <a:extLst>
            <a:ext uri="{FF2B5EF4-FFF2-40B4-BE49-F238E27FC236}">
              <a16:creationId xmlns:a16="http://schemas.microsoft.com/office/drawing/2014/main" id="{00000000-0008-0000-2000-000065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126" name="269 CuadroTexto">
          <a:extLst>
            <a:ext uri="{FF2B5EF4-FFF2-40B4-BE49-F238E27FC236}">
              <a16:creationId xmlns:a16="http://schemas.microsoft.com/office/drawing/2014/main" id="{00000000-0008-0000-2000-000066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127" name="270 CuadroTexto">
          <a:extLst>
            <a:ext uri="{FF2B5EF4-FFF2-40B4-BE49-F238E27FC236}">
              <a16:creationId xmlns:a16="http://schemas.microsoft.com/office/drawing/2014/main" id="{00000000-0008-0000-2000-000067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128" name="271 CuadroTexto">
          <a:extLst>
            <a:ext uri="{FF2B5EF4-FFF2-40B4-BE49-F238E27FC236}">
              <a16:creationId xmlns:a16="http://schemas.microsoft.com/office/drawing/2014/main" id="{00000000-0008-0000-2000-000068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129" name="272 CuadroTexto">
          <a:extLst>
            <a:ext uri="{FF2B5EF4-FFF2-40B4-BE49-F238E27FC236}">
              <a16:creationId xmlns:a16="http://schemas.microsoft.com/office/drawing/2014/main" id="{00000000-0008-0000-2000-000069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130" name="273 CuadroTexto">
          <a:extLst>
            <a:ext uri="{FF2B5EF4-FFF2-40B4-BE49-F238E27FC236}">
              <a16:creationId xmlns:a16="http://schemas.microsoft.com/office/drawing/2014/main" id="{00000000-0008-0000-2000-00006A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131" name="274 CuadroTexto">
          <a:extLst>
            <a:ext uri="{FF2B5EF4-FFF2-40B4-BE49-F238E27FC236}">
              <a16:creationId xmlns:a16="http://schemas.microsoft.com/office/drawing/2014/main" id="{00000000-0008-0000-2000-00006B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132" name="275 CuadroTexto">
          <a:extLst>
            <a:ext uri="{FF2B5EF4-FFF2-40B4-BE49-F238E27FC236}">
              <a16:creationId xmlns:a16="http://schemas.microsoft.com/office/drawing/2014/main" id="{00000000-0008-0000-2000-00006C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133" name="276 CuadroTexto">
          <a:extLst>
            <a:ext uri="{FF2B5EF4-FFF2-40B4-BE49-F238E27FC236}">
              <a16:creationId xmlns:a16="http://schemas.microsoft.com/office/drawing/2014/main" id="{00000000-0008-0000-2000-00006D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134" name="277 CuadroTexto">
          <a:extLst>
            <a:ext uri="{FF2B5EF4-FFF2-40B4-BE49-F238E27FC236}">
              <a16:creationId xmlns:a16="http://schemas.microsoft.com/office/drawing/2014/main" id="{00000000-0008-0000-2000-00006E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135" name="278 CuadroTexto">
          <a:extLst>
            <a:ext uri="{FF2B5EF4-FFF2-40B4-BE49-F238E27FC236}">
              <a16:creationId xmlns:a16="http://schemas.microsoft.com/office/drawing/2014/main" id="{00000000-0008-0000-2000-00006F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136" name="279 CuadroTexto">
          <a:extLst>
            <a:ext uri="{FF2B5EF4-FFF2-40B4-BE49-F238E27FC236}">
              <a16:creationId xmlns:a16="http://schemas.microsoft.com/office/drawing/2014/main" id="{00000000-0008-0000-2000-000070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137" name="280 CuadroTexto">
          <a:extLst>
            <a:ext uri="{FF2B5EF4-FFF2-40B4-BE49-F238E27FC236}">
              <a16:creationId xmlns:a16="http://schemas.microsoft.com/office/drawing/2014/main" id="{00000000-0008-0000-2000-000071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138" name="281 CuadroTexto">
          <a:extLst>
            <a:ext uri="{FF2B5EF4-FFF2-40B4-BE49-F238E27FC236}">
              <a16:creationId xmlns:a16="http://schemas.microsoft.com/office/drawing/2014/main" id="{00000000-0008-0000-2000-000072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139" name="282 CuadroTexto">
          <a:extLst>
            <a:ext uri="{FF2B5EF4-FFF2-40B4-BE49-F238E27FC236}">
              <a16:creationId xmlns:a16="http://schemas.microsoft.com/office/drawing/2014/main" id="{00000000-0008-0000-2000-000073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140" name="283 CuadroTexto">
          <a:extLst>
            <a:ext uri="{FF2B5EF4-FFF2-40B4-BE49-F238E27FC236}">
              <a16:creationId xmlns:a16="http://schemas.microsoft.com/office/drawing/2014/main" id="{00000000-0008-0000-2000-000074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141" name="284 CuadroTexto">
          <a:extLst>
            <a:ext uri="{FF2B5EF4-FFF2-40B4-BE49-F238E27FC236}">
              <a16:creationId xmlns:a16="http://schemas.microsoft.com/office/drawing/2014/main" id="{00000000-0008-0000-2000-000075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42" name="285 CuadroTexto">
          <a:extLst>
            <a:ext uri="{FF2B5EF4-FFF2-40B4-BE49-F238E27FC236}">
              <a16:creationId xmlns:a16="http://schemas.microsoft.com/office/drawing/2014/main" id="{00000000-0008-0000-2000-00007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43" name="286 CuadroTexto">
          <a:extLst>
            <a:ext uri="{FF2B5EF4-FFF2-40B4-BE49-F238E27FC236}">
              <a16:creationId xmlns:a16="http://schemas.microsoft.com/office/drawing/2014/main" id="{00000000-0008-0000-2000-00007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44" name="287 CuadroTexto">
          <a:extLst>
            <a:ext uri="{FF2B5EF4-FFF2-40B4-BE49-F238E27FC236}">
              <a16:creationId xmlns:a16="http://schemas.microsoft.com/office/drawing/2014/main" id="{00000000-0008-0000-2000-00007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45" name="288 CuadroTexto">
          <a:extLst>
            <a:ext uri="{FF2B5EF4-FFF2-40B4-BE49-F238E27FC236}">
              <a16:creationId xmlns:a16="http://schemas.microsoft.com/office/drawing/2014/main" id="{00000000-0008-0000-2000-00007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46" name="289 CuadroTexto">
          <a:extLst>
            <a:ext uri="{FF2B5EF4-FFF2-40B4-BE49-F238E27FC236}">
              <a16:creationId xmlns:a16="http://schemas.microsoft.com/office/drawing/2014/main" id="{00000000-0008-0000-2000-00007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47" name="290 CuadroTexto">
          <a:extLst>
            <a:ext uri="{FF2B5EF4-FFF2-40B4-BE49-F238E27FC236}">
              <a16:creationId xmlns:a16="http://schemas.microsoft.com/office/drawing/2014/main" id="{00000000-0008-0000-2000-00007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48" name="291 CuadroTexto">
          <a:extLst>
            <a:ext uri="{FF2B5EF4-FFF2-40B4-BE49-F238E27FC236}">
              <a16:creationId xmlns:a16="http://schemas.microsoft.com/office/drawing/2014/main" id="{00000000-0008-0000-2000-00007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49" name="292 CuadroTexto">
          <a:extLst>
            <a:ext uri="{FF2B5EF4-FFF2-40B4-BE49-F238E27FC236}">
              <a16:creationId xmlns:a16="http://schemas.microsoft.com/office/drawing/2014/main" id="{00000000-0008-0000-2000-00007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50" name="293 CuadroTexto">
          <a:extLst>
            <a:ext uri="{FF2B5EF4-FFF2-40B4-BE49-F238E27FC236}">
              <a16:creationId xmlns:a16="http://schemas.microsoft.com/office/drawing/2014/main" id="{00000000-0008-0000-2000-00007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51" name="294 CuadroTexto">
          <a:extLst>
            <a:ext uri="{FF2B5EF4-FFF2-40B4-BE49-F238E27FC236}">
              <a16:creationId xmlns:a16="http://schemas.microsoft.com/office/drawing/2014/main" id="{00000000-0008-0000-2000-00007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52" name="295 CuadroTexto">
          <a:extLst>
            <a:ext uri="{FF2B5EF4-FFF2-40B4-BE49-F238E27FC236}">
              <a16:creationId xmlns:a16="http://schemas.microsoft.com/office/drawing/2014/main" id="{00000000-0008-0000-2000-00008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53" name="296 CuadroTexto">
          <a:extLst>
            <a:ext uri="{FF2B5EF4-FFF2-40B4-BE49-F238E27FC236}">
              <a16:creationId xmlns:a16="http://schemas.microsoft.com/office/drawing/2014/main" id="{00000000-0008-0000-2000-00008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54" name="17 CuadroTexto">
          <a:extLst>
            <a:ext uri="{FF2B5EF4-FFF2-40B4-BE49-F238E27FC236}">
              <a16:creationId xmlns:a16="http://schemas.microsoft.com/office/drawing/2014/main" id="{00000000-0008-0000-2000-00008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7227" cy="217317"/>
    <xdr:sp macro="" textlink="">
      <xdr:nvSpPr>
        <xdr:cNvPr id="1155" name="90 CuadroTexto">
          <a:extLst>
            <a:ext uri="{FF2B5EF4-FFF2-40B4-BE49-F238E27FC236}">
              <a16:creationId xmlns:a16="http://schemas.microsoft.com/office/drawing/2014/main" id="{00000000-0008-0000-2000-0000830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156" name="91 CuadroTexto">
          <a:extLst>
            <a:ext uri="{FF2B5EF4-FFF2-40B4-BE49-F238E27FC236}">
              <a16:creationId xmlns:a16="http://schemas.microsoft.com/office/drawing/2014/main" id="{00000000-0008-0000-2000-0000840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157" name="92 CuadroTexto">
          <a:extLst>
            <a:ext uri="{FF2B5EF4-FFF2-40B4-BE49-F238E27FC236}">
              <a16:creationId xmlns:a16="http://schemas.microsoft.com/office/drawing/2014/main" id="{00000000-0008-0000-2000-0000850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158" name="93 CuadroTexto">
          <a:extLst>
            <a:ext uri="{FF2B5EF4-FFF2-40B4-BE49-F238E27FC236}">
              <a16:creationId xmlns:a16="http://schemas.microsoft.com/office/drawing/2014/main" id="{00000000-0008-0000-2000-0000860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159" name="94 CuadroTexto">
          <a:extLst>
            <a:ext uri="{FF2B5EF4-FFF2-40B4-BE49-F238E27FC236}">
              <a16:creationId xmlns:a16="http://schemas.microsoft.com/office/drawing/2014/main" id="{00000000-0008-0000-2000-0000870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160" name="95 CuadroTexto">
          <a:extLst>
            <a:ext uri="{FF2B5EF4-FFF2-40B4-BE49-F238E27FC236}">
              <a16:creationId xmlns:a16="http://schemas.microsoft.com/office/drawing/2014/main" id="{00000000-0008-0000-2000-0000880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161" name="96 CuadroTexto">
          <a:extLst>
            <a:ext uri="{FF2B5EF4-FFF2-40B4-BE49-F238E27FC236}">
              <a16:creationId xmlns:a16="http://schemas.microsoft.com/office/drawing/2014/main" id="{00000000-0008-0000-2000-0000890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162" name="97 CuadroTexto">
          <a:extLst>
            <a:ext uri="{FF2B5EF4-FFF2-40B4-BE49-F238E27FC236}">
              <a16:creationId xmlns:a16="http://schemas.microsoft.com/office/drawing/2014/main" id="{00000000-0008-0000-2000-00008A0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163" name="98 CuadroTexto">
          <a:extLst>
            <a:ext uri="{FF2B5EF4-FFF2-40B4-BE49-F238E27FC236}">
              <a16:creationId xmlns:a16="http://schemas.microsoft.com/office/drawing/2014/main" id="{00000000-0008-0000-2000-00008B0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164" name="99 CuadroTexto">
          <a:extLst>
            <a:ext uri="{FF2B5EF4-FFF2-40B4-BE49-F238E27FC236}">
              <a16:creationId xmlns:a16="http://schemas.microsoft.com/office/drawing/2014/main" id="{00000000-0008-0000-2000-00008C0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165" name="100 CuadroTexto">
          <a:extLst>
            <a:ext uri="{FF2B5EF4-FFF2-40B4-BE49-F238E27FC236}">
              <a16:creationId xmlns:a16="http://schemas.microsoft.com/office/drawing/2014/main" id="{00000000-0008-0000-2000-00008D0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166" name="101 CuadroTexto">
          <a:extLst>
            <a:ext uri="{FF2B5EF4-FFF2-40B4-BE49-F238E27FC236}">
              <a16:creationId xmlns:a16="http://schemas.microsoft.com/office/drawing/2014/main" id="{00000000-0008-0000-2000-00008E0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67" name="118 CuadroTexto">
          <a:extLst>
            <a:ext uri="{FF2B5EF4-FFF2-40B4-BE49-F238E27FC236}">
              <a16:creationId xmlns:a16="http://schemas.microsoft.com/office/drawing/2014/main" id="{00000000-0008-0000-2000-00008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68" name="119 CuadroTexto">
          <a:extLst>
            <a:ext uri="{FF2B5EF4-FFF2-40B4-BE49-F238E27FC236}">
              <a16:creationId xmlns:a16="http://schemas.microsoft.com/office/drawing/2014/main" id="{00000000-0008-0000-2000-00009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69" name="120 CuadroTexto">
          <a:extLst>
            <a:ext uri="{FF2B5EF4-FFF2-40B4-BE49-F238E27FC236}">
              <a16:creationId xmlns:a16="http://schemas.microsoft.com/office/drawing/2014/main" id="{00000000-0008-0000-2000-00009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70" name="121 CuadroTexto">
          <a:extLst>
            <a:ext uri="{FF2B5EF4-FFF2-40B4-BE49-F238E27FC236}">
              <a16:creationId xmlns:a16="http://schemas.microsoft.com/office/drawing/2014/main" id="{00000000-0008-0000-2000-00009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71" name="122 CuadroTexto">
          <a:extLst>
            <a:ext uri="{FF2B5EF4-FFF2-40B4-BE49-F238E27FC236}">
              <a16:creationId xmlns:a16="http://schemas.microsoft.com/office/drawing/2014/main" id="{00000000-0008-0000-2000-00009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72" name="123 CuadroTexto">
          <a:extLst>
            <a:ext uri="{FF2B5EF4-FFF2-40B4-BE49-F238E27FC236}">
              <a16:creationId xmlns:a16="http://schemas.microsoft.com/office/drawing/2014/main" id="{00000000-0008-0000-2000-00009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73" name="124 CuadroTexto">
          <a:extLst>
            <a:ext uri="{FF2B5EF4-FFF2-40B4-BE49-F238E27FC236}">
              <a16:creationId xmlns:a16="http://schemas.microsoft.com/office/drawing/2014/main" id="{00000000-0008-0000-2000-00009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74" name="125 CuadroTexto">
          <a:extLst>
            <a:ext uri="{FF2B5EF4-FFF2-40B4-BE49-F238E27FC236}">
              <a16:creationId xmlns:a16="http://schemas.microsoft.com/office/drawing/2014/main" id="{00000000-0008-0000-2000-00009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75" name="143 CuadroTexto">
          <a:extLst>
            <a:ext uri="{FF2B5EF4-FFF2-40B4-BE49-F238E27FC236}">
              <a16:creationId xmlns:a16="http://schemas.microsoft.com/office/drawing/2014/main" id="{00000000-0008-0000-2000-00009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76" name="144 CuadroTexto">
          <a:extLst>
            <a:ext uri="{FF2B5EF4-FFF2-40B4-BE49-F238E27FC236}">
              <a16:creationId xmlns:a16="http://schemas.microsoft.com/office/drawing/2014/main" id="{00000000-0008-0000-2000-00009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77" name="145 CuadroTexto">
          <a:extLst>
            <a:ext uri="{FF2B5EF4-FFF2-40B4-BE49-F238E27FC236}">
              <a16:creationId xmlns:a16="http://schemas.microsoft.com/office/drawing/2014/main" id="{00000000-0008-0000-2000-00009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78" name="146 CuadroTexto">
          <a:extLst>
            <a:ext uri="{FF2B5EF4-FFF2-40B4-BE49-F238E27FC236}">
              <a16:creationId xmlns:a16="http://schemas.microsoft.com/office/drawing/2014/main" id="{00000000-0008-0000-2000-00009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79" name="147 CuadroTexto">
          <a:extLst>
            <a:ext uri="{FF2B5EF4-FFF2-40B4-BE49-F238E27FC236}">
              <a16:creationId xmlns:a16="http://schemas.microsoft.com/office/drawing/2014/main" id="{00000000-0008-0000-2000-00009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80" name="148 CuadroTexto">
          <a:extLst>
            <a:ext uri="{FF2B5EF4-FFF2-40B4-BE49-F238E27FC236}">
              <a16:creationId xmlns:a16="http://schemas.microsoft.com/office/drawing/2014/main" id="{00000000-0008-0000-2000-00009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81" name="149 CuadroTexto">
          <a:extLst>
            <a:ext uri="{FF2B5EF4-FFF2-40B4-BE49-F238E27FC236}">
              <a16:creationId xmlns:a16="http://schemas.microsoft.com/office/drawing/2014/main" id="{00000000-0008-0000-2000-00009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82" name="150 CuadroTexto">
          <a:extLst>
            <a:ext uri="{FF2B5EF4-FFF2-40B4-BE49-F238E27FC236}">
              <a16:creationId xmlns:a16="http://schemas.microsoft.com/office/drawing/2014/main" id="{00000000-0008-0000-2000-00009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83" name="151 CuadroTexto">
          <a:extLst>
            <a:ext uri="{FF2B5EF4-FFF2-40B4-BE49-F238E27FC236}">
              <a16:creationId xmlns:a16="http://schemas.microsoft.com/office/drawing/2014/main" id="{00000000-0008-0000-2000-00009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84" name="152 CuadroTexto">
          <a:extLst>
            <a:ext uri="{FF2B5EF4-FFF2-40B4-BE49-F238E27FC236}">
              <a16:creationId xmlns:a16="http://schemas.microsoft.com/office/drawing/2014/main" id="{00000000-0008-0000-2000-0000A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85" name="153 CuadroTexto">
          <a:extLst>
            <a:ext uri="{FF2B5EF4-FFF2-40B4-BE49-F238E27FC236}">
              <a16:creationId xmlns:a16="http://schemas.microsoft.com/office/drawing/2014/main" id="{00000000-0008-0000-2000-0000A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86" name="154 CuadroTexto">
          <a:extLst>
            <a:ext uri="{FF2B5EF4-FFF2-40B4-BE49-F238E27FC236}">
              <a16:creationId xmlns:a16="http://schemas.microsoft.com/office/drawing/2014/main" id="{00000000-0008-0000-2000-0000A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87" name="155 CuadroTexto">
          <a:extLst>
            <a:ext uri="{FF2B5EF4-FFF2-40B4-BE49-F238E27FC236}">
              <a16:creationId xmlns:a16="http://schemas.microsoft.com/office/drawing/2014/main" id="{00000000-0008-0000-2000-0000A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88" name="156 CuadroTexto">
          <a:extLst>
            <a:ext uri="{FF2B5EF4-FFF2-40B4-BE49-F238E27FC236}">
              <a16:creationId xmlns:a16="http://schemas.microsoft.com/office/drawing/2014/main" id="{00000000-0008-0000-2000-0000A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89" name="157 CuadroTexto">
          <a:extLst>
            <a:ext uri="{FF2B5EF4-FFF2-40B4-BE49-F238E27FC236}">
              <a16:creationId xmlns:a16="http://schemas.microsoft.com/office/drawing/2014/main" id="{00000000-0008-0000-2000-0000A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90" name="158 CuadroTexto">
          <a:extLst>
            <a:ext uri="{FF2B5EF4-FFF2-40B4-BE49-F238E27FC236}">
              <a16:creationId xmlns:a16="http://schemas.microsoft.com/office/drawing/2014/main" id="{00000000-0008-0000-2000-0000A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91" name="159 CuadroTexto">
          <a:extLst>
            <a:ext uri="{FF2B5EF4-FFF2-40B4-BE49-F238E27FC236}">
              <a16:creationId xmlns:a16="http://schemas.microsoft.com/office/drawing/2014/main" id="{00000000-0008-0000-2000-0000A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92" name="160 CuadroTexto">
          <a:extLst>
            <a:ext uri="{FF2B5EF4-FFF2-40B4-BE49-F238E27FC236}">
              <a16:creationId xmlns:a16="http://schemas.microsoft.com/office/drawing/2014/main" id="{00000000-0008-0000-2000-0000A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93" name="161 CuadroTexto">
          <a:extLst>
            <a:ext uri="{FF2B5EF4-FFF2-40B4-BE49-F238E27FC236}">
              <a16:creationId xmlns:a16="http://schemas.microsoft.com/office/drawing/2014/main" id="{00000000-0008-0000-2000-0000A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94" name="162 CuadroTexto">
          <a:extLst>
            <a:ext uri="{FF2B5EF4-FFF2-40B4-BE49-F238E27FC236}">
              <a16:creationId xmlns:a16="http://schemas.microsoft.com/office/drawing/2014/main" id="{00000000-0008-0000-2000-0000A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95" name="163 CuadroTexto">
          <a:extLst>
            <a:ext uri="{FF2B5EF4-FFF2-40B4-BE49-F238E27FC236}">
              <a16:creationId xmlns:a16="http://schemas.microsoft.com/office/drawing/2014/main" id="{00000000-0008-0000-2000-0000A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96" name="164 CuadroTexto">
          <a:extLst>
            <a:ext uri="{FF2B5EF4-FFF2-40B4-BE49-F238E27FC236}">
              <a16:creationId xmlns:a16="http://schemas.microsoft.com/office/drawing/2014/main" id="{00000000-0008-0000-2000-0000A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97" name="165 CuadroTexto">
          <a:extLst>
            <a:ext uri="{FF2B5EF4-FFF2-40B4-BE49-F238E27FC236}">
              <a16:creationId xmlns:a16="http://schemas.microsoft.com/office/drawing/2014/main" id="{00000000-0008-0000-2000-0000A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98" name="166 CuadroTexto">
          <a:extLst>
            <a:ext uri="{FF2B5EF4-FFF2-40B4-BE49-F238E27FC236}">
              <a16:creationId xmlns:a16="http://schemas.microsoft.com/office/drawing/2014/main" id="{00000000-0008-0000-2000-0000A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99" name="167 CuadroTexto">
          <a:extLst>
            <a:ext uri="{FF2B5EF4-FFF2-40B4-BE49-F238E27FC236}">
              <a16:creationId xmlns:a16="http://schemas.microsoft.com/office/drawing/2014/main" id="{00000000-0008-0000-2000-0000A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00" name="168 CuadroTexto">
          <a:extLst>
            <a:ext uri="{FF2B5EF4-FFF2-40B4-BE49-F238E27FC236}">
              <a16:creationId xmlns:a16="http://schemas.microsoft.com/office/drawing/2014/main" id="{00000000-0008-0000-2000-0000B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01" name="169 CuadroTexto">
          <a:extLst>
            <a:ext uri="{FF2B5EF4-FFF2-40B4-BE49-F238E27FC236}">
              <a16:creationId xmlns:a16="http://schemas.microsoft.com/office/drawing/2014/main" id="{00000000-0008-0000-2000-0000B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02" name="170 CuadroTexto">
          <a:extLst>
            <a:ext uri="{FF2B5EF4-FFF2-40B4-BE49-F238E27FC236}">
              <a16:creationId xmlns:a16="http://schemas.microsoft.com/office/drawing/2014/main" id="{00000000-0008-0000-2000-0000B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03" name="171 CuadroTexto">
          <a:extLst>
            <a:ext uri="{FF2B5EF4-FFF2-40B4-BE49-F238E27FC236}">
              <a16:creationId xmlns:a16="http://schemas.microsoft.com/office/drawing/2014/main" id="{00000000-0008-0000-2000-0000B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04" name="172 CuadroTexto">
          <a:extLst>
            <a:ext uri="{FF2B5EF4-FFF2-40B4-BE49-F238E27FC236}">
              <a16:creationId xmlns:a16="http://schemas.microsoft.com/office/drawing/2014/main" id="{00000000-0008-0000-2000-0000B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05" name="173 CuadroTexto">
          <a:extLst>
            <a:ext uri="{FF2B5EF4-FFF2-40B4-BE49-F238E27FC236}">
              <a16:creationId xmlns:a16="http://schemas.microsoft.com/office/drawing/2014/main" id="{00000000-0008-0000-2000-0000B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06" name="174 CuadroTexto">
          <a:extLst>
            <a:ext uri="{FF2B5EF4-FFF2-40B4-BE49-F238E27FC236}">
              <a16:creationId xmlns:a16="http://schemas.microsoft.com/office/drawing/2014/main" id="{00000000-0008-0000-2000-0000B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07" name="175 CuadroTexto">
          <a:extLst>
            <a:ext uri="{FF2B5EF4-FFF2-40B4-BE49-F238E27FC236}">
              <a16:creationId xmlns:a16="http://schemas.microsoft.com/office/drawing/2014/main" id="{00000000-0008-0000-2000-0000B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08" name="176 CuadroTexto">
          <a:extLst>
            <a:ext uri="{FF2B5EF4-FFF2-40B4-BE49-F238E27FC236}">
              <a16:creationId xmlns:a16="http://schemas.microsoft.com/office/drawing/2014/main" id="{00000000-0008-0000-2000-0000B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09" name="177 CuadroTexto">
          <a:extLst>
            <a:ext uri="{FF2B5EF4-FFF2-40B4-BE49-F238E27FC236}">
              <a16:creationId xmlns:a16="http://schemas.microsoft.com/office/drawing/2014/main" id="{00000000-0008-0000-2000-0000B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10" name="178 CuadroTexto">
          <a:extLst>
            <a:ext uri="{FF2B5EF4-FFF2-40B4-BE49-F238E27FC236}">
              <a16:creationId xmlns:a16="http://schemas.microsoft.com/office/drawing/2014/main" id="{00000000-0008-0000-2000-0000B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11" name="179 CuadroTexto">
          <a:extLst>
            <a:ext uri="{FF2B5EF4-FFF2-40B4-BE49-F238E27FC236}">
              <a16:creationId xmlns:a16="http://schemas.microsoft.com/office/drawing/2014/main" id="{00000000-0008-0000-2000-0000B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12" name="180 CuadroTexto">
          <a:extLst>
            <a:ext uri="{FF2B5EF4-FFF2-40B4-BE49-F238E27FC236}">
              <a16:creationId xmlns:a16="http://schemas.microsoft.com/office/drawing/2014/main" id="{00000000-0008-0000-2000-0000B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13" name="181 CuadroTexto">
          <a:extLst>
            <a:ext uri="{FF2B5EF4-FFF2-40B4-BE49-F238E27FC236}">
              <a16:creationId xmlns:a16="http://schemas.microsoft.com/office/drawing/2014/main" id="{00000000-0008-0000-2000-0000B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14" name="182 CuadroTexto">
          <a:extLst>
            <a:ext uri="{FF2B5EF4-FFF2-40B4-BE49-F238E27FC236}">
              <a16:creationId xmlns:a16="http://schemas.microsoft.com/office/drawing/2014/main" id="{00000000-0008-0000-2000-0000B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15" name="183 CuadroTexto">
          <a:extLst>
            <a:ext uri="{FF2B5EF4-FFF2-40B4-BE49-F238E27FC236}">
              <a16:creationId xmlns:a16="http://schemas.microsoft.com/office/drawing/2014/main" id="{00000000-0008-0000-2000-0000B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16" name="184 CuadroTexto">
          <a:extLst>
            <a:ext uri="{FF2B5EF4-FFF2-40B4-BE49-F238E27FC236}">
              <a16:creationId xmlns:a16="http://schemas.microsoft.com/office/drawing/2014/main" id="{00000000-0008-0000-2000-0000C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17" name="185 CuadroTexto">
          <a:extLst>
            <a:ext uri="{FF2B5EF4-FFF2-40B4-BE49-F238E27FC236}">
              <a16:creationId xmlns:a16="http://schemas.microsoft.com/office/drawing/2014/main" id="{00000000-0008-0000-2000-0000C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18" name="186 CuadroTexto">
          <a:extLst>
            <a:ext uri="{FF2B5EF4-FFF2-40B4-BE49-F238E27FC236}">
              <a16:creationId xmlns:a16="http://schemas.microsoft.com/office/drawing/2014/main" id="{00000000-0008-0000-2000-0000C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19" name="187 CuadroTexto">
          <a:extLst>
            <a:ext uri="{FF2B5EF4-FFF2-40B4-BE49-F238E27FC236}">
              <a16:creationId xmlns:a16="http://schemas.microsoft.com/office/drawing/2014/main" id="{00000000-0008-0000-2000-0000C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20" name="188 CuadroTexto">
          <a:extLst>
            <a:ext uri="{FF2B5EF4-FFF2-40B4-BE49-F238E27FC236}">
              <a16:creationId xmlns:a16="http://schemas.microsoft.com/office/drawing/2014/main" id="{00000000-0008-0000-2000-0000C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21" name="189 CuadroTexto">
          <a:extLst>
            <a:ext uri="{FF2B5EF4-FFF2-40B4-BE49-F238E27FC236}">
              <a16:creationId xmlns:a16="http://schemas.microsoft.com/office/drawing/2014/main" id="{00000000-0008-0000-2000-0000C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22" name="190 CuadroTexto">
          <a:extLst>
            <a:ext uri="{FF2B5EF4-FFF2-40B4-BE49-F238E27FC236}">
              <a16:creationId xmlns:a16="http://schemas.microsoft.com/office/drawing/2014/main" id="{00000000-0008-0000-2000-0000C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23" name="191 CuadroTexto">
          <a:extLst>
            <a:ext uri="{FF2B5EF4-FFF2-40B4-BE49-F238E27FC236}">
              <a16:creationId xmlns:a16="http://schemas.microsoft.com/office/drawing/2014/main" id="{00000000-0008-0000-2000-0000C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24" name="192 CuadroTexto">
          <a:extLst>
            <a:ext uri="{FF2B5EF4-FFF2-40B4-BE49-F238E27FC236}">
              <a16:creationId xmlns:a16="http://schemas.microsoft.com/office/drawing/2014/main" id="{00000000-0008-0000-2000-0000C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25" name="193 CuadroTexto">
          <a:extLst>
            <a:ext uri="{FF2B5EF4-FFF2-40B4-BE49-F238E27FC236}">
              <a16:creationId xmlns:a16="http://schemas.microsoft.com/office/drawing/2014/main" id="{00000000-0008-0000-2000-0000C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26" name="194 CuadroTexto">
          <a:extLst>
            <a:ext uri="{FF2B5EF4-FFF2-40B4-BE49-F238E27FC236}">
              <a16:creationId xmlns:a16="http://schemas.microsoft.com/office/drawing/2014/main" id="{00000000-0008-0000-2000-0000C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27" name="195 CuadroTexto">
          <a:extLst>
            <a:ext uri="{FF2B5EF4-FFF2-40B4-BE49-F238E27FC236}">
              <a16:creationId xmlns:a16="http://schemas.microsoft.com/office/drawing/2014/main" id="{00000000-0008-0000-2000-0000C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28" name="196 CuadroTexto">
          <a:extLst>
            <a:ext uri="{FF2B5EF4-FFF2-40B4-BE49-F238E27FC236}">
              <a16:creationId xmlns:a16="http://schemas.microsoft.com/office/drawing/2014/main" id="{00000000-0008-0000-2000-0000C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29" name="197 CuadroTexto">
          <a:extLst>
            <a:ext uri="{FF2B5EF4-FFF2-40B4-BE49-F238E27FC236}">
              <a16:creationId xmlns:a16="http://schemas.microsoft.com/office/drawing/2014/main" id="{00000000-0008-0000-2000-0000C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30" name="198 CuadroTexto">
          <a:extLst>
            <a:ext uri="{FF2B5EF4-FFF2-40B4-BE49-F238E27FC236}">
              <a16:creationId xmlns:a16="http://schemas.microsoft.com/office/drawing/2014/main" id="{00000000-0008-0000-2000-0000C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31" name="199 CuadroTexto">
          <a:extLst>
            <a:ext uri="{FF2B5EF4-FFF2-40B4-BE49-F238E27FC236}">
              <a16:creationId xmlns:a16="http://schemas.microsoft.com/office/drawing/2014/main" id="{00000000-0008-0000-2000-0000C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32" name="200 CuadroTexto">
          <a:extLst>
            <a:ext uri="{FF2B5EF4-FFF2-40B4-BE49-F238E27FC236}">
              <a16:creationId xmlns:a16="http://schemas.microsoft.com/office/drawing/2014/main" id="{00000000-0008-0000-2000-0000D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33" name="201 CuadroTexto">
          <a:extLst>
            <a:ext uri="{FF2B5EF4-FFF2-40B4-BE49-F238E27FC236}">
              <a16:creationId xmlns:a16="http://schemas.microsoft.com/office/drawing/2014/main" id="{00000000-0008-0000-2000-0000D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34" name="202 CuadroTexto">
          <a:extLst>
            <a:ext uri="{FF2B5EF4-FFF2-40B4-BE49-F238E27FC236}">
              <a16:creationId xmlns:a16="http://schemas.microsoft.com/office/drawing/2014/main" id="{00000000-0008-0000-2000-0000D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35" name="203 CuadroTexto">
          <a:extLst>
            <a:ext uri="{FF2B5EF4-FFF2-40B4-BE49-F238E27FC236}">
              <a16:creationId xmlns:a16="http://schemas.microsoft.com/office/drawing/2014/main" id="{00000000-0008-0000-2000-0000D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36" name="204 CuadroTexto">
          <a:extLst>
            <a:ext uri="{FF2B5EF4-FFF2-40B4-BE49-F238E27FC236}">
              <a16:creationId xmlns:a16="http://schemas.microsoft.com/office/drawing/2014/main" id="{00000000-0008-0000-2000-0000D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37" name="205 CuadroTexto">
          <a:extLst>
            <a:ext uri="{FF2B5EF4-FFF2-40B4-BE49-F238E27FC236}">
              <a16:creationId xmlns:a16="http://schemas.microsoft.com/office/drawing/2014/main" id="{00000000-0008-0000-2000-0000D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38" name="206 CuadroTexto">
          <a:extLst>
            <a:ext uri="{FF2B5EF4-FFF2-40B4-BE49-F238E27FC236}">
              <a16:creationId xmlns:a16="http://schemas.microsoft.com/office/drawing/2014/main" id="{00000000-0008-0000-2000-0000D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39" name="207 CuadroTexto">
          <a:extLst>
            <a:ext uri="{FF2B5EF4-FFF2-40B4-BE49-F238E27FC236}">
              <a16:creationId xmlns:a16="http://schemas.microsoft.com/office/drawing/2014/main" id="{00000000-0008-0000-2000-0000D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40" name="208 CuadroTexto">
          <a:extLst>
            <a:ext uri="{FF2B5EF4-FFF2-40B4-BE49-F238E27FC236}">
              <a16:creationId xmlns:a16="http://schemas.microsoft.com/office/drawing/2014/main" id="{00000000-0008-0000-2000-0000D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41" name="209 CuadroTexto">
          <a:extLst>
            <a:ext uri="{FF2B5EF4-FFF2-40B4-BE49-F238E27FC236}">
              <a16:creationId xmlns:a16="http://schemas.microsoft.com/office/drawing/2014/main" id="{00000000-0008-0000-2000-0000D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42" name="210 CuadroTexto">
          <a:extLst>
            <a:ext uri="{FF2B5EF4-FFF2-40B4-BE49-F238E27FC236}">
              <a16:creationId xmlns:a16="http://schemas.microsoft.com/office/drawing/2014/main" id="{00000000-0008-0000-2000-0000D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43" name="211 CuadroTexto">
          <a:extLst>
            <a:ext uri="{FF2B5EF4-FFF2-40B4-BE49-F238E27FC236}">
              <a16:creationId xmlns:a16="http://schemas.microsoft.com/office/drawing/2014/main" id="{00000000-0008-0000-2000-0000D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44" name="212 CuadroTexto">
          <a:extLst>
            <a:ext uri="{FF2B5EF4-FFF2-40B4-BE49-F238E27FC236}">
              <a16:creationId xmlns:a16="http://schemas.microsoft.com/office/drawing/2014/main" id="{00000000-0008-0000-2000-0000D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45" name="213 CuadroTexto">
          <a:extLst>
            <a:ext uri="{FF2B5EF4-FFF2-40B4-BE49-F238E27FC236}">
              <a16:creationId xmlns:a16="http://schemas.microsoft.com/office/drawing/2014/main" id="{00000000-0008-0000-2000-0000D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46" name="214 CuadroTexto">
          <a:extLst>
            <a:ext uri="{FF2B5EF4-FFF2-40B4-BE49-F238E27FC236}">
              <a16:creationId xmlns:a16="http://schemas.microsoft.com/office/drawing/2014/main" id="{00000000-0008-0000-2000-0000D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47" name="215 CuadroTexto">
          <a:extLst>
            <a:ext uri="{FF2B5EF4-FFF2-40B4-BE49-F238E27FC236}">
              <a16:creationId xmlns:a16="http://schemas.microsoft.com/office/drawing/2014/main" id="{00000000-0008-0000-2000-0000D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48" name="216 CuadroTexto">
          <a:extLst>
            <a:ext uri="{FF2B5EF4-FFF2-40B4-BE49-F238E27FC236}">
              <a16:creationId xmlns:a16="http://schemas.microsoft.com/office/drawing/2014/main" id="{00000000-0008-0000-2000-0000E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49" name="217 CuadroTexto">
          <a:extLst>
            <a:ext uri="{FF2B5EF4-FFF2-40B4-BE49-F238E27FC236}">
              <a16:creationId xmlns:a16="http://schemas.microsoft.com/office/drawing/2014/main" id="{00000000-0008-0000-2000-0000E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50" name="218 CuadroTexto">
          <a:extLst>
            <a:ext uri="{FF2B5EF4-FFF2-40B4-BE49-F238E27FC236}">
              <a16:creationId xmlns:a16="http://schemas.microsoft.com/office/drawing/2014/main" id="{00000000-0008-0000-2000-0000E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51" name="219 CuadroTexto">
          <a:extLst>
            <a:ext uri="{FF2B5EF4-FFF2-40B4-BE49-F238E27FC236}">
              <a16:creationId xmlns:a16="http://schemas.microsoft.com/office/drawing/2014/main" id="{00000000-0008-0000-2000-0000E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52" name="220 CuadroTexto">
          <a:extLst>
            <a:ext uri="{FF2B5EF4-FFF2-40B4-BE49-F238E27FC236}">
              <a16:creationId xmlns:a16="http://schemas.microsoft.com/office/drawing/2014/main" id="{00000000-0008-0000-2000-0000E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53" name="221 CuadroTexto">
          <a:extLst>
            <a:ext uri="{FF2B5EF4-FFF2-40B4-BE49-F238E27FC236}">
              <a16:creationId xmlns:a16="http://schemas.microsoft.com/office/drawing/2014/main" id="{00000000-0008-0000-2000-0000E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54" name="222 CuadroTexto">
          <a:extLst>
            <a:ext uri="{FF2B5EF4-FFF2-40B4-BE49-F238E27FC236}">
              <a16:creationId xmlns:a16="http://schemas.microsoft.com/office/drawing/2014/main" id="{00000000-0008-0000-2000-0000E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55" name="223 CuadroTexto">
          <a:extLst>
            <a:ext uri="{FF2B5EF4-FFF2-40B4-BE49-F238E27FC236}">
              <a16:creationId xmlns:a16="http://schemas.microsoft.com/office/drawing/2014/main" id="{00000000-0008-0000-2000-0000E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56" name="224 CuadroTexto">
          <a:extLst>
            <a:ext uri="{FF2B5EF4-FFF2-40B4-BE49-F238E27FC236}">
              <a16:creationId xmlns:a16="http://schemas.microsoft.com/office/drawing/2014/main" id="{00000000-0008-0000-2000-0000E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57" name="225 CuadroTexto">
          <a:extLst>
            <a:ext uri="{FF2B5EF4-FFF2-40B4-BE49-F238E27FC236}">
              <a16:creationId xmlns:a16="http://schemas.microsoft.com/office/drawing/2014/main" id="{00000000-0008-0000-2000-0000E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58" name="226 CuadroTexto">
          <a:extLst>
            <a:ext uri="{FF2B5EF4-FFF2-40B4-BE49-F238E27FC236}">
              <a16:creationId xmlns:a16="http://schemas.microsoft.com/office/drawing/2014/main" id="{00000000-0008-0000-2000-0000E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59" name="227 CuadroTexto">
          <a:extLst>
            <a:ext uri="{FF2B5EF4-FFF2-40B4-BE49-F238E27FC236}">
              <a16:creationId xmlns:a16="http://schemas.microsoft.com/office/drawing/2014/main" id="{00000000-0008-0000-2000-0000E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60" name="228 CuadroTexto">
          <a:extLst>
            <a:ext uri="{FF2B5EF4-FFF2-40B4-BE49-F238E27FC236}">
              <a16:creationId xmlns:a16="http://schemas.microsoft.com/office/drawing/2014/main" id="{00000000-0008-0000-2000-0000E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61" name="229 CuadroTexto">
          <a:extLst>
            <a:ext uri="{FF2B5EF4-FFF2-40B4-BE49-F238E27FC236}">
              <a16:creationId xmlns:a16="http://schemas.microsoft.com/office/drawing/2014/main" id="{00000000-0008-0000-2000-0000E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62" name="230 CuadroTexto">
          <a:extLst>
            <a:ext uri="{FF2B5EF4-FFF2-40B4-BE49-F238E27FC236}">
              <a16:creationId xmlns:a16="http://schemas.microsoft.com/office/drawing/2014/main" id="{00000000-0008-0000-2000-0000E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63" name="231 CuadroTexto">
          <a:extLst>
            <a:ext uri="{FF2B5EF4-FFF2-40B4-BE49-F238E27FC236}">
              <a16:creationId xmlns:a16="http://schemas.microsoft.com/office/drawing/2014/main" id="{00000000-0008-0000-2000-0000E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64" name="232 CuadroTexto">
          <a:extLst>
            <a:ext uri="{FF2B5EF4-FFF2-40B4-BE49-F238E27FC236}">
              <a16:creationId xmlns:a16="http://schemas.microsoft.com/office/drawing/2014/main" id="{00000000-0008-0000-2000-0000F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65" name="233 CuadroTexto">
          <a:extLst>
            <a:ext uri="{FF2B5EF4-FFF2-40B4-BE49-F238E27FC236}">
              <a16:creationId xmlns:a16="http://schemas.microsoft.com/office/drawing/2014/main" id="{00000000-0008-0000-2000-0000F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66" name="234 CuadroTexto">
          <a:extLst>
            <a:ext uri="{FF2B5EF4-FFF2-40B4-BE49-F238E27FC236}">
              <a16:creationId xmlns:a16="http://schemas.microsoft.com/office/drawing/2014/main" id="{00000000-0008-0000-2000-0000F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67" name="235 CuadroTexto">
          <a:extLst>
            <a:ext uri="{FF2B5EF4-FFF2-40B4-BE49-F238E27FC236}">
              <a16:creationId xmlns:a16="http://schemas.microsoft.com/office/drawing/2014/main" id="{00000000-0008-0000-2000-0000F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68" name="236 CuadroTexto">
          <a:extLst>
            <a:ext uri="{FF2B5EF4-FFF2-40B4-BE49-F238E27FC236}">
              <a16:creationId xmlns:a16="http://schemas.microsoft.com/office/drawing/2014/main" id="{00000000-0008-0000-2000-0000F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69" name="237 CuadroTexto">
          <a:extLst>
            <a:ext uri="{FF2B5EF4-FFF2-40B4-BE49-F238E27FC236}">
              <a16:creationId xmlns:a16="http://schemas.microsoft.com/office/drawing/2014/main" id="{00000000-0008-0000-2000-0000F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70" name="238 CuadroTexto">
          <a:extLst>
            <a:ext uri="{FF2B5EF4-FFF2-40B4-BE49-F238E27FC236}">
              <a16:creationId xmlns:a16="http://schemas.microsoft.com/office/drawing/2014/main" id="{00000000-0008-0000-2000-0000F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71" name="239 CuadroTexto">
          <a:extLst>
            <a:ext uri="{FF2B5EF4-FFF2-40B4-BE49-F238E27FC236}">
              <a16:creationId xmlns:a16="http://schemas.microsoft.com/office/drawing/2014/main" id="{00000000-0008-0000-2000-0000F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72" name="240 CuadroTexto">
          <a:extLst>
            <a:ext uri="{FF2B5EF4-FFF2-40B4-BE49-F238E27FC236}">
              <a16:creationId xmlns:a16="http://schemas.microsoft.com/office/drawing/2014/main" id="{00000000-0008-0000-2000-0000F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73" name="241 CuadroTexto">
          <a:extLst>
            <a:ext uri="{FF2B5EF4-FFF2-40B4-BE49-F238E27FC236}">
              <a16:creationId xmlns:a16="http://schemas.microsoft.com/office/drawing/2014/main" id="{00000000-0008-0000-2000-0000F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74" name="242 CuadroTexto">
          <a:extLst>
            <a:ext uri="{FF2B5EF4-FFF2-40B4-BE49-F238E27FC236}">
              <a16:creationId xmlns:a16="http://schemas.microsoft.com/office/drawing/2014/main" id="{00000000-0008-0000-2000-0000F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75" name="243 CuadroTexto">
          <a:extLst>
            <a:ext uri="{FF2B5EF4-FFF2-40B4-BE49-F238E27FC236}">
              <a16:creationId xmlns:a16="http://schemas.microsoft.com/office/drawing/2014/main" id="{00000000-0008-0000-2000-0000F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76" name="244 CuadroTexto">
          <a:extLst>
            <a:ext uri="{FF2B5EF4-FFF2-40B4-BE49-F238E27FC236}">
              <a16:creationId xmlns:a16="http://schemas.microsoft.com/office/drawing/2014/main" id="{00000000-0008-0000-2000-0000F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77" name="245 CuadroTexto">
          <a:extLst>
            <a:ext uri="{FF2B5EF4-FFF2-40B4-BE49-F238E27FC236}">
              <a16:creationId xmlns:a16="http://schemas.microsoft.com/office/drawing/2014/main" id="{00000000-0008-0000-2000-0000F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78" name="246 CuadroTexto">
          <a:extLst>
            <a:ext uri="{FF2B5EF4-FFF2-40B4-BE49-F238E27FC236}">
              <a16:creationId xmlns:a16="http://schemas.microsoft.com/office/drawing/2014/main" id="{00000000-0008-0000-2000-0000F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79" name="247 CuadroTexto">
          <a:extLst>
            <a:ext uri="{FF2B5EF4-FFF2-40B4-BE49-F238E27FC236}">
              <a16:creationId xmlns:a16="http://schemas.microsoft.com/office/drawing/2014/main" id="{00000000-0008-0000-2000-0000F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80" name="248 CuadroTexto">
          <a:extLst>
            <a:ext uri="{FF2B5EF4-FFF2-40B4-BE49-F238E27FC236}">
              <a16:creationId xmlns:a16="http://schemas.microsoft.com/office/drawing/2014/main" id="{00000000-0008-0000-2000-000000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81" name="249 CuadroTexto">
          <a:extLst>
            <a:ext uri="{FF2B5EF4-FFF2-40B4-BE49-F238E27FC236}">
              <a16:creationId xmlns:a16="http://schemas.microsoft.com/office/drawing/2014/main" id="{00000000-0008-0000-2000-000001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82" name="250 CuadroTexto">
          <a:extLst>
            <a:ext uri="{FF2B5EF4-FFF2-40B4-BE49-F238E27FC236}">
              <a16:creationId xmlns:a16="http://schemas.microsoft.com/office/drawing/2014/main" id="{00000000-0008-0000-2000-000002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83" name="251 CuadroTexto">
          <a:extLst>
            <a:ext uri="{FF2B5EF4-FFF2-40B4-BE49-F238E27FC236}">
              <a16:creationId xmlns:a16="http://schemas.microsoft.com/office/drawing/2014/main" id="{00000000-0008-0000-2000-000003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84" name="252 CuadroTexto">
          <a:extLst>
            <a:ext uri="{FF2B5EF4-FFF2-40B4-BE49-F238E27FC236}">
              <a16:creationId xmlns:a16="http://schemas.microsoft.com/office/drawing/2014/main" id="{00000000-0008-0000-2000-000004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85" name="253 CuadroTexto">
          <a:extLst>
            <a:ext uri="{FF2B5EF4-FFF2-40B4-BE49-F238E27FC236}">
              <a16:creationId xmlns:a16="http://schemas.microsoft.com/office/drawing/2014/main" id="{00000000-0008-0000-2000-00000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86" name="254 CuadroTexto">
          <a:extLst>
            <a:ext uri="{FF2B5EF4-FFF2-40B4-BE49-F238E27FC236}">
              <a16:creationId xmlns:a16="http://schemas.microsoft.com/office/drawing/2014/main" id="{00000000-0008-0000-2000-00000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87" name="255 CuadroTexto">
          <a:extLst>
            <a:ext uri="{FF2B5EF4-FFF2-40B4-BE49-F238E27FC236}">
              <a16:creationId xmlns:a16="http://schemas.microsoft.com/office/drawing/2014/main" id="{00000000-0008-0000-2000-00000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88" name="256 CuadroTexto">
          <a:extLst>
            <a:ext uri="{FF2B5EF4-FFF2-40B4-BE49-F238E27FC236}">
              <a16:creationId xmlns:a16="http://schemas.microsoft.com/office/drawing/2014/main" id="{00000000-0008-0000-2000-00000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89" name="257 CuadroTexto">
          <a:extLst>
            <a:ext uri="{FF2B5EF4-FFF2-40B4-BE49-F238E27FC236}">
              <a16:creationId xmlns:a16="http://schemas.microsoft.com/office/drawing/2014/main" id="{00000000-0008-0000-2000-00000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90" name="258 CuadroTexto">
          <a:extLst>
            <a:ext uri="{FF2B5EF4-FFF2-40B4-BE49-F238E27FC236}">
              <a16:creationId xmlns:a16="http://schemas.microsoft.com/office/drawing/2014/main" id="{00000000-0008-0000-2000-00000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91" name="259 CuadroTexto">
          <a:extLst>
            <a:ext uri="{FF2B5EF4-FFF2-40B4-BE49-F238E27FC236}">
              <a16:creationId xmlns:a16="http://schemas.microsoft.com/office/drawing/2014/main" id="{00000000-0008-0000-2000-00000B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92" name="260 CuadroTexto">
          <a:extLst>
            <a:ext uri="{FF2B5EF4-FFF2-40B4-BE49-F238E27FC236}">
              <a16:creationId xmlns:a16="http://schemas.microsoft.com/office/drawing/2014/main" id="{00000000-0008-0000-2000-00000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93" name="261 CuadroTexto">
          <a:extLst>
            <a:ext uri="{FF2B5EF4-FFF2-40B4-BE49-F238E27FC236}">
              <a16:creationId xmlns:a16="http://schemas.microsoft.com/office/drawing/2014/main" id="{00000000-0008-0000-2000-00000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94" name="262 CuadroTexto">
          <a:extLst>
            <a:ext uri="{FF2B5EF4-FFF2-40B4-BE49-F238E27FC236}">
              <a16:creationId xmlns:a16="http://schemas.microsoft.com/office/drawing/2014/main" id="{00000000-0008-0000-2000-00000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95" name="263 CuadroTexto">
          <a:extLst>
            <a:ext uri="{FF2B5EF4-FFF2-40B4-BE49-F238E27FC236}">
              <a16:creationId xmlns:a16="http://schemas.microsoft.com/office/drawing/2014/main" id="{00000000-0008-0000-2000-00000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96" name="264 CuadroTexto">
          <a:extLst>
            <a:ext uri="{FF2B5EF4-FFF2-40B4-BE49-F238E27FC236}">
              <a16:creationId xmlns:a16="http://schemas.microsoft.com/office/drawing/2014/main" id="{00000000-0008-0000-2000-000010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97" name="265 CuadroTexto">
          <a:extLst>
            <a:ext uri="{FF2B5EF4-FFF2-40B4-BE49-F238E27FC236}">
              <a16:creationId xmlns:a16="http://schemas.microsoft.com/office/drawing/2014/main" id="{00000000-0008-0000-2000-000011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98" name="266 CuadroTexto">
          <a:extLst>
            <a:ext uri="{FF2B5EF4-FFF2-40B4-BE49-F238E27FC236}">
              <a16:creationId xmlns:a16="http://schemas.microsoft.com/office/drawing/2014/main" id="{00000000-0008-0000-2000-000012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99" name="267 CuadroTexto">
          <a:extLst>
            <a:ext uri="{FF2B5EF4-FFF2-40B4-BE49-F238E27FC236}">
              <a16:creationId xmlns:a16="http://schemas.microsoft.com/office/drawing/2014/main" id="{00000000-0008-0000-2000-000013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2366" cy="207869"/>
    <xdr:sp macro="" textlink="">
      <xdr:nvSpPr>
        <xdr:cNvPr id="1300" name="268 CuadroTexto">
          <a:extLst>
            <a:ext uri="{FF2B5EF4-FFF2-40B4-BE49-F238E27FC236}">
              <a16:creationId xmlns:a16="http://schemas.microsoft.com/office/drawing/2014/main" id="{00000000-0008-0000-2000-000014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301" name="269 CuadroTexto">
          <a:extLst>
            <a:ext uri="{FF2B5EF4-FFF2-40B4-BE49-F238E27FC236}">
              <a16:creationId xmlns:a16="http://schemas.microsoft.com/office/drawing/2014/main" id="{00000000-0008-0000-2000-000015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302" name="270 CuadroTexto">
          <a:extLst>
            <a:ext uri="{FF2B5EF4-FFF2-40B4-BE49-F238E27FC236}">
              <a16:creationId xmlns:a16="http://schemas.microsoft.com/office/drawing/2014/main" id="{00000000-0008-0000-2000-000016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303" name="271 CuadroTexto">
          <a:extLst>
            <a:ext uri="{FF2B5EF4-FFF2-40B4-BE49-F238E27FC236}">
              <a16:creationId xmlns:a16="http://schemas.microsoft.com/office/drawing/2014/main" id="{00000000-0008-0000-2000-000017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304" name="272 CuadroTexto">
          <a:extLst>
            <a:ext uri="{FF2B5EF4-FFF2-40B4-BE49-F238E27FC236}">
              <a16:creationId xmlns:a16="http://schemas.microsoft.com/office/drawing/2014/main" id="{00000000-0008-0000-2000-000018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305" name="273 CuadroTexto">
          <a:extLst>
            <a:ext uri="{FF2B5EF4-FFF2-40B4-BE49-F238E27FC236}">
              <a16:creationId xmlns:a16="http://schemas.microsoft.com/office/drawing/2014/main" id="{00000000-0008-0000-2000-000019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306" name="274 CuadroTexto">
          <a:extLst>
            <a:ext uri="{FF2B5EF4-FFF2-40B4-BE49-F238E27FC236}">
              <a16:creationId xmlns:a16="http://schemas.microsoft.com/office/drawing/2014/main" id="{00000000-0008-0000-2000-00001A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307" name="275 CuadroTexto">
          <a:extLst>
            <a:ext uri="{FF2B5EF4-FFF2-40B4-BE49-F238E27FC236}">
              <a16:creationId xmlns:a16="http://schemas.microsoft.com/office/drawing/2014/main" id="{00000000-0008-0000-2000-00001B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308" name="276 CuadroTexto">
          <a:extLst>
            <a:ext uri="{FF2B5EF4-FFF2-40B4-BE49-F238E27FC236}">
              <a16:creationId xmlns:a16="http://schemas.microsoft.com/office/drawing/2014/main" id="{00000000-0008-0000-2000-00001C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309" name="277 CuadroTexto">
          <a:extLst>
            <a:ext uri="{FF2B5EF4-FFF2-40B4-BE49-F238E27FC236}">
              <a16:creationId xmlns:a16="http://schemas.microsoft.com/office/drawing/2014/main" id="{00000000-0008-0000-2000-00001D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310" name="278 CuadroTexto">
          <a:extLst>
            <a:ext uri="{FF2B5EF4-FFF2-40B4-BE49-F238E27FC236}">
              <a16:creationId xmlns:a16="http://schemas.microsoft.com/office/drawing/2014/main" id="{00000000-0008-0000-2000-00001E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311" name="279 CuadroTexto">
          <a:extLst>
            <a:ext uri="{FF2B5EF4-FFF2-40B4-BE49-F238E27FC236}">
              <a16:creationId xmlns:a16="http://schemas.microsoft.com/office/drawing/2014/main" id="{00000000-0008-0000-2000-00001F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312" name="280 CuadroTexto">
          <a:extLst>
            <a:ext uri="{FF2B5EF4-FFF2-40B4-BE49-F238E27FC236}">
              <a16:creationId xmlns:a16="http://schemas.microsoft.com/office/drawing/2014/main" id="{00000000-0008-0000-2000-000020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313" name="281 CuadroTexto">
          <a:extLst>
            <a:ext uri="{FF2B5EF4-FFF2-40B4-BE49-F238E27FC236}">
              <a16:creationId xmlns:a16="http://schemas.microsoft.com/office/drawing/2014/main" id="{00000000-0008-0000-2000-000021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314" name="282 CuadroTexto">
          <a:extLst>
            <a:ext uri="{FF2B5EF4-FFF2-40B4-BE49-F238E27FC236}">
              <a16:creationId xmlns:a16="http://schemas.microsoft.com/office/drawing/2014/main" id="{00000000-0008-0000-2000-000022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315" name="283 CuadroTexto">
          <a:extLst>
            <a:ext uri="{FF2B5EF4-FFF2-40B4-BE49-F238E27FC236}">
              <a16:creationId xmlns:a16="http://schemas.microsoft.com/office/drawing/2014/main" id="{00000000-0008-0000-2000-000023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316" name="284 CuadroTexto">
          <a:extLst>
            <a:ext uri="{FF2B5EF4-FFF2-40B4-BE49-F238E27FC236}">
              <a16:creationId xmlns:a16="http://schemas.microsoft.com/office/drawing/2014/main" id="{00000000-0008-0000-2000-000024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17" name="285 CuadroTexto">
          <a:extLst>
            <a:ext uri="{FF2B5EF4-FFF2-40B4-BE49-F238E27FC236}">
              <a16:creationId xmlns:a16="http://schemas.microsoft.com/office/drawing/2014/main" id="{00000000-0008-0000-2000-00002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18" name="286 CuadroTexto">
          <a:extLst>
            <a:ext uri="{FF2B5EF4-FFF2-40B4-BE49-F238E27FC236}">
              <a16:creationId xmlns:a16="http://schemas.microsoft.com/office/drawing/2014/main" id="{00000000-0008-0000-2000-00002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19" name="287 CuadroTexto">
          <a:extLst>
            <a:ext uri="{FF2B5EF4-FFF2-40B4-BE49-F238E27FC236}">
              <a16:creationId xmlns:a16="http://schemas.microsoft.com/office/drawing/2014/main" id="{00000000-0008-0000-2000-00002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20" name="288 CuadroTexto">
          <a:extLst>
            <a:ext uri="{FF2B5EF4-FFF2-40B4-BE49-F238E27FC236}">
              <a16:creationId xmlns:a16="http://schemas.microsoft.com/office/drawing/2014/main" id="{00000000-0008-0000-2000-00002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21" name="289 CuadroTexto">
          <a:extLst>
            <a:ext uri="{FF2B5EF4-FFF2-40B4-BE49-F238E27FC236}">
              <a16:creationId xmlns:a16="http://schemas.microsoft.com/office/drawing/2014/main" id="{00000000-0008-0000-2000-00002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22" name="290 CuadroTexto">
          <a:extLst>
            <a:ext uri="{FF2B5EF4-FFF2-40B4-BE49-F238E27FC236}">
              <a16:creationId xmlns:a16="http://schemas.microsoft.com/office/drawing/2014/main" id="{00000000-0008-0000-2000-00002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23" name="291 CuadroTexto">
          <a:extLst>
            <a:ext uri="{FF2B5EF4-FFF2-40B4-BE49-F238E27FC236}">
              <a16:creationId xmlns:a16="http://schemas.microsoft.com/office/drawing/2014/main" id="{00000000-0008-0000-2000-00002B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24" name="292 CuadroTexto">
          <a:extLst>
            <a:ext uri="{FF2B5EF4-FFF2-40B4-BE49-F238E27FC236}">
              <a16:creationId xmlns:a16="http://schemas.microsoft.com/office/drawing/2014/main" id="{00000000-0008-0000-2000-00002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25" name="293 CuadroTexto">
          <a:extLst>
            <a:ext uri="{FF2B5EF4-FFF2-40B4-BE49-F238E27FC236}">
              <a16:creationId xmlns:a16="http://schemas.microsoft.com/office/drawing/2014/main" id="{00000000-0008-0000-2000-00002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26" name="294 CuadroTexto">
          <a:extLst>
            <a:ext uri="{FF2B5EF4-FFF2-40B4-BE49-F238E27FC236}">
              <a16:creationId xmlns:a16="http://schemas.microsoft.com/office/drawing/2014/main" id="{00000000-0008-0000-2000-00002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27" name="295 CuadroTexto">
          <a:extLst>
            <a:ext uri="{FF2B5EF4-FFF2-40B4-BE49-F238E27FC236}">
              <a16:creationId xmlns:a16="http://schemas.microsoft.com/office/drawing/2014/main" id="{00000000-0008-0000-2000-00002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1328" name="298 CuadroTexto">
          <a:extLst>
            <a:ext uri="{FF2B5EF4-FFF2-40B4-BE49-F238E27FC236}">
              <a16:creationId xmlns:a16="http://schemas.microsoft.com/office/drawing/2014/main" id="{00000000-0008-0000-2000-00003005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1329" name="299 CuadroTexto">
          <a:extLst>
            <a:ext uri="{FF2B5EF4-FFF2-40B4-BE49-F238E27FC236}">
              <a16:creationId xmlns:a16="http://schemas.microsoft.com/office/drawing/2014/main" id="{00000000-0008-0000-2000-00003105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1330" name="300 CuadroTexto">
          <a:extLst>
            <a:ext uri="{FF2B5EF4-FFF2-40B4-BE49-F238E27FC236}">
              <a16:creationId xmlns:a16="http://schemas.microsoft.com/office/drawing/2014/main" id="{00000000-0008-0000-2000-00003205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1331" name="301 CuadroTexto">
          <a:extLst>
            <a:ext uri="{FF2B5EF4-FFF2-40B4-BE49-F238E27FC236}">
              <a16:creationId xmlns:a16="http://schemas.microsoft.com/office/drawing/2014/main" id="{00000000-0008-0000-2000-00003305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1332" name="302 CuadroTexto">
          <a:extLst>
            <a:ext uri="{FF2B5EF4-FFF2-40B4-BE49-F238E27FC236}">
              <a16:creationId xmlns:a16="http://schemas.microsoft.com/office/drawing/2014/main" id="{00000000-0008-0000-2000-00003405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1333" name="303 CuadroTexto">
          <a:extLst>
            <a:ext uri="{FF2B5EF4-FFF2-40B4-BE49-F238E27FC236}">
              <a16:creationId xmlns:a16="http://schemas.microsoft.com/office/drawing/2014/main" id="{00000000-0008-0000-2000-00003505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1334" name="304 CuadroTexto">
          <a:extLst>
            <a:ext uri="{FF2B5EF4-FFF2-40B4-BE49-F238E27FC236}">
              <a16:creationId xmlns:a16="http://schemas.microsoft.com/office/drawing/2014/main" id="{00000000-0008-0000-2000-00003605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1335" name="305 CuadroTexto">
          <a:extLst>
            <a:ext uri="{FF2B5EF4-FFF2-40B4-BE49-F238E27FC236}">
              <a16:creationId xmlns:a16="http://schemas.microsoft.com/office/drawing/2014/main" id="{00000000-0008-0000-2000-00003705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1336" name="452 CuadroTexto">
          <a:extLst>
            <a:ext uri="{FF2B5EF4-FFF2-40B4-BE49-F238E27FC236}">
              <a16:creationId xmlns:a16="http://schemas.microsoft.com/office/drawing/2014/main" id="{00000000-0008-0000-2000-00003805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37" name="17 CuadroTexto">
          <a:extLst>
            <a:ext uri="{FF2B5EF4-FFF2-40B4-BE49-F238E27FC236}">
              <a16:creationId xmlns:a16="http://schemas.microsoft.com/office/drawing/2014/main" id="{00000000-0008-0000-2000-00003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7227" cy="217317"/>
    <xdr:sp macro="" textlink="">
      <xdr:nvSpPr>
        <xdr:cNvPr id="1338" name="90 CuadroTexto">
          <a:extLst>
            <a:ext uri="{FF2B5EF4-FFF2-40B4-BE49-F238E27FC236}">
              <a16:creationId xmlns:a16="http://schemas.microsoft.com/office/drawing/2014/main" id="{00000000-0008-0000-2000-00003A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339" name="91 CuadroTexto">
          <a:extLst>
            <a:ext uri="{FF2B5EF4-FFF2-40B4-BE49-F238E27FC236}">
              <a16:creationId xmlns:a16="http://schemas.microsoft.com/office/drawing/2014/main" id="{00000000-0008-0000-2000-00003B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340" name="92 CuadroTexto">
          <a:extLst>
            <a:ext uri="{FF2B5EF4-FFF2-40B4-BE49-F238E27FC236}">
              <a16:creationId xmlns:a16="http://schemas.microsoft.com/office/drawing/2014/main" id="{00000000-0008-0000-2000-00003C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341" name="93 CuadroTexto">
          <a:extLst>
            <a:ext uri="{FF2B5EF4-FFF2-40B4-BE49-F238E27FC236}">
              <a16:creationId xmlns:a16="http://schemas.microsoft.com/office/drawing/2014/main" id="{00000000-0008-0000-2000-00003D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342" name="94 CuadroTexto">
          <a:extLst>
            <a:ext uri="{FF2B5EF4-FFF2-40B4-BE49-F238E27FC236}">
              <a16:creationId xmlns:a16="http://schemas.microsoft.com/office/drawing/2014/main" id="{00000000-0008-0000-2000-00003E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343" name="95 CuadroTexto">
          <a:extLst>
            <a:ext uri="{FF2B5EF4-FFF2-40B4-BE49-F238E27FC236}">
              <a16:creationId xmlns:a16="http://schemas.microsoft.com/office/drawing/2014/main" id="{00000000-0008-0000-2000-00003F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344" name="96 CuadroTexto">
          <a:extLst>
            <a:ext uri="{FF2B5EF4-FFF2-40B4-BE49-F238E27FC236}">
              <a16:creationId xmlns:a16="http://schemas.microsoft.com/office/drawing/2014/main" id="{00000000-0008-0000-2000-000040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345" name="97 CuadroTexto">
          <a:extLst>
            <a:ext uri="{FF2B5EF4-FFF2-40B4-BE49-F238E27FC236}">
              <a16:creationId xmlns:a16="http://schemas.microsoft.com/office/drawing/2014/main" id="{00000000-0008-0000-2000-000041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346" name="98 CuadroTexto">
          <a:extLst>
            <a:ext uri="{FF2B5EF4-FFF2-40B4-BE49-F238E27FC236}">
              <a16:creationId xmlns:a16="http://schemas.microsoft.com/office/drawing/2014/main" id="{00000000-0008-0000-2000-000042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347" name="99 CuadroTexto">
          <a:extLst>
            <a:ext uri="{FF2B5EF4-FFF2-40B4-BE49-F238E27FC236}">
              <a16:creationId xmlns:a16="http://schemas.microsoft.com/office/drawing/2014/main" id="{00000000-0008-0000-2000-000043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348" name="100 CuadroTexto">
          <a:extLst>
            <a:ext uri="{FF2B5EF4-FFF2-40B4-BE49-F238E27FC236}">
              <a16:creationId xmlns:a16="http://schemas.microsoft.com/office/drawing/2014/main" id="{00000000-0008-0000-2000-000044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349" name="101 CuadroTexto">
          <a:extLst>
            <a:ext uri="{FF2B5EF4-FFF2-40B4-BE49-F238E27FC236}">
              <a16:creationId xmlns:a16="http://schemas.microsoft.com/office/drawing/2014/main" id="{00000000-0008-0000-2000-000045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50" name="118 CuadroTexto">
          <a:extLst>
            <a:ext uri="{FF2B5EF4-FFF2-40B4-BE49-F238E27FC236}">
              <a16:creationId xmlns:a16="http://schemas.microsoft.com/office/drawing/2014/main" id="{00000000-0008-0000-2000-00004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51" name="119 CuadroTexto">
          <a:extLst>
            <a:ext uri="{FF2B5EF4-FFF2-40B4-BE49-F238E27FC236}">
              <a16:creationId xmlns:a16="http://schemas.microsoft.com/office/drawing/2014/main" id="{00000000-0008-0000-2000-00004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52" name="120 CuadroTexto">
          <a:extLst>
            <a:ext uri="{FF2B5EF4-FFF2-40B4-BE49-F238E27FC236}">
              <a16:creationId xmlns:a16="http://schemas.microsoft.com/office/drawing/2014/main" id="{00000000-0008-0000-2000-00004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53" name="121 CuadroTexto">
          <a:extLst>
            <a:ext uri="{FF2B5EF4-FFF2-40B4-BE49-F238E27FC236}">
              <a16:creationId xmlns:a16="http://schemas.microsoft.com/office/drawing/2014/main" id="{00000000-0008-0000-2000-00004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54" name="122 CuadroTexto">
          <a:extLst>
            <a:ext uri="{FF2B5EF4-FFF2-40B4-BE49-F238E27FC236}">
              <a16:creationId xmlns:a16="http://schemas.microsoft.com/office/drawing/2014/main" id="{00000000-0008-0000-2000-00004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55" name="123 CuadroTexto">
          <a:extLst>
            <a:ext uri="{FF2B5EF4-FFF2-40B4-BE49-F238E27FC236}">
              <a16:creationId xmlns:a16="http://schemas.microsoft.com/office/drawing/2014/main" id="{00000000-0008-0000-2000-00004B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56" name="124 CuadroTexto">
          <a:extLst>
            <a:ext uri="{FF2B5EF4-FFF2-40B4-BE49-F238E27FC236}">
              <a16:creationId xmlns:a16="http://schemas.microsoft.com/office/drawing/2014/main" id="{00000000-0008-0000-2000-00004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57" name="125 CuadroTexto">
          <a:extLst>
            <a:ext uri="{FF2B5EF4-FFF2-40B4-BE49-F238E27FC236}">
              <a16:creationId xmlns:a16="http://schemas.microsoft.com/office/drawing/2014/main" id="{00000000-0008-0000-2000-00004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58" name="143 CuadroTexto">
          <a:extLst>
            <a:ext uri="{FF2B5EF4-FFF2-40B4-BE49-F238E27FC236}">
              <a16:creationId xmlns:a16="http://schemas.microsoft.com/office/drawing/2014/main" id="{00000000-0008-0000-2000-00004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59" name="144 CuadroTexto">
          <a:extLst>
            <a:ext uri="{FF2B5EF4-FFF2-40B4-BE49-F238E27FC236}">
              <a16:creationId xmlns:a16="http://schemas.microsoft.com/office/drawing/2014/main" id="{00000000-0008-0000-2000-00004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60" name="145 CuadroTexto">
          <a:extLst>
            <a:ext uri="{FF2B5EF4-FFF2-40B4-BE49-F238E27FC236}">
              <a16:creationId xmlns:a16="http://schemas.microsoft.com/office/drawing/2014/main" id="{00000000-0008-0000-2000-000050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61" name="146 CuadroTexto">
          <a:extLst>
            <a:ext uri="{FF2B5EF4-FFF2-40B4-BE49-F238E27FC236}">
              <a16:creationId xmlns:a16="http://schemas.microsoft.com/office/drawing/2014/main" id="{00000000-0008-0000-2000-000051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62" name="147 CuadroTexto">
          <a:extLst>
            <a:ext uri="{FF2B5EF4-FFF2-40B4-BE49-F238E27FC236}">
              <a16:creationId xmlns:a16="http://schemas.microsoft.com/office/drawing/2014/main" id="{00000000-0008-0000-2000-000052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63" name="148 CuadroTexto">
          <a:extLst>
            <a:ext uri="{FF2B5EF4-FFF2-40B4-BE49-F238E27FC236}">
              <a16:creationId xmlns:a16="http://schemas.microsoft.com/office/drawing/2014/main" id="{00000000-0008-0000-2000-000053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64" name="149 CuadroTexto">
          <a:extLst>
            <a:ext uri="{FF2B5EF4-FFF2-40B4-BE49-F238E27FC236}">
              <a16:creationId xmlns:a16="http://schemas.microsoft.com/office/drawing/2014/main" id="{00000000-0008-0000-2000-000054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65" name="150 CuadroTexto">
          <a:extLst>
            <a:ext uri="{FF2B5EF4-FFF2-40B4-BE49-F238E27FC236}">
              <a16:creationId xmlns:a16="http://schemas.microsoft.com/office/drawing/2014/main" id="{00000000-0008-0000-2000-00005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66" name="151 CuadroTexto">
          <a:extLst>
            <a:ext uri="{FF2B5EF4-FFF2-40B4-BE49-F238E27FC236}">
              <a16:creationId xmlns:a16="http://schemas.microsoft.com/office/drawing/2014/main" id="{00000000-0008-0000-2000-00005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67" name="152 CuadroTexto">
          <a:extLst>
            <a:ext uri="{FF2B5EF4-FFF2-40B4-BE49-F238E27FC236}">
              <a16:creationId xmlns:a16="http://schemas.microsoft.com/office/drawing/2014/main" id="{00000000-0008-0000-2000-00005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68" name="153 CuadroTexto">
          <a:extLst>
            <a:ext uri="{FF2B5EF4-FFF2-40B4-BE49-F238E27FC236}">
              <a16:creationId xmlns:a16="http://schemas.microsoft.com/office/drawing/2014/main" id="{00000000-0008-0000-2000-00005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69" name="154 CuadroTexto">
          <a:extLst>
            <a:ext uri="{FF2B5EF4-FFF2-40B4-BE49-F238E27FC236}">
              <a16:creationId xmlns:a16="http://schemas.microsoft.com/office/drawing/2014/main" id="{00000000-0008-0000-2000-00005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70" name="155 CuadroTexto">
          <a:extLst>
            <a:ext uri="{FF2B5EF4-FFF2-40B4-BE49-F238E27FC236}">
              <a16:creationId xmlns:a16="http://schemas.microsoft.com/office/drawing/2014/main" id="{00000000-0008-0000-2000-00005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71" name="156 CuadroTexto">
          <a:extLst>
            <a:ext uri="{FF2B5EF4-FFF2-40B4-BE49-F238E27FC236}">
              <a16:creationId xmlns:a16="http://schemas.microsoft.com/office/drawing/2014/main" id="{00000000-0008-0000-2000-00005B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72" name="157 CuadroTexto">
          <a:extLst>
            <a:ext uri="{FF2B5EF4-FFF2-40B4-BE49-F238E27FC236}">
              <a16:creationId xmlns:a16="http://schemas.microsoft.com/office/drawing/2014/main" id="{00000000-0008-0000-2000-00005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73" name="158 CuadroTexto">
          <a:extLst>
            <a:ext uri="{FF2B5EF4-FFF2-40B4-BE49-F238E27FC236}">
              <a16:creationId xmlns:a16="http://schemas.microsoft.com/office/drawing/2014/main" id="{00000000-0008-0000-2000-00005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74" name="159 CuadroTexto">
          <a:extLst>
            <a:ext uri="{FF2B5EF4-FFF2-40B4-BE49-F238E27FC236}">
              <a16:creationId xmlns:a16="http://schemas.microsoft.com/office/drawing/2014/main" id="{00000000-0008-0000-2000-00005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75" name="160 CuadroTexto">
          <a:extLst>
            <a:ext uri="{FF2B5EF4-FFF2-40B4-BE49-F238E27FC236}">
              <a16:creationId xmlns:a16="http://schemas.microsoft.com/office/drawing/2014/main" id="{00000000-0008-0000-2000-00005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76" name="161 CuadroTexto">
          <a:extLst>
            <a:ext uri="{FF2B5EF4-FFF2-40B4-BE49-F238E27FC236}">
              <a16:creationId xmlns:a16="http://schemas.microsoft.com/office/drawing/2014/main" id="{00000000-0008-0000-2000-000060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77" name="162 CuadroTexto">
          <a:extLst>
            <a:ext uri="{FF2B5EF4-FFF2-40B4-BE49-F238E27FC236}">
              <a16:creationId xmlns:a16="http://schemas.microsoft.com/office/drawing/2014/main" id="{00000000-0008-0000-2000-000061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78" name="163 CuadroTexto">
          <a:extLst>
            <a:ext uri="{FF2B5EF4-FFF2-40B4-BE49-F238E27FC236}">
              <a16:creationId xmlns:a16="http://schemas.microsoft.com/office/drawing/2014/main" id="{00000000-0008-0000-2000-000062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79" name="164 CuadroTexto">
          <a:extLst>
            <a:ext uri="{FF2B5EF4-FFF2-40B4-BE49-F238E27FC236}">
              <a16:creationId xmlns:a16="http://schemas.microsoft.com/office/drawing/2014/main" id="{00000000-0008-0000-2000-000063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80" name="165 CuadroTexto">
          <a:extLst>
            <a:ext uri="{FF2B5EF4-FFF2-40B4-BE49-F238E27FC236}">
              <a16:creationId xmlns:a16="http://schemas.microsoft.com/office/drawing/2014/main" id="{00000000-0008-0000-2000-000064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81" name="166 CuadroTexto">
          <a:extLst>
            <a:ext uri="{FF2B5EF4-FFF2-40B4-BE49-F238E27FC236}">
              <a16:creationId xmlns:a16="http://schemas.microsoft.com/office/drawing/2014/main" id="{00000000-0008-0000-2000-00006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82" name="167 CuadroTexto">
          <a:extLst>
            <a:ext uri="{FF2B5EF4-FFF2-40B4-BE49-F238E27FC236}">
              <a16:creationId xmlns:a16="http://schemas.microsoft.com/office/drawing/2014/main" id="{00000000-0008-0000-2000-00006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83" name="168 CuadroTexto">
          <a:extLst>
            <a:ext uri="{FF2B5EF4-FFF2-40B4-BE49-F238E27FC236}">
              <a16:creationId xmlns:a16="http://schemas.microsoft.com/office/drawing/2014/main" id="{00000000-0008-0000-2000-00006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84" name="169 CuadroTexto">
          <a:extLst>
            <a:ext uri="{FF2B5EF4-FFF2-40B4-BE49-F238E27FC236}">
              <a16:creationId xmlns:a16="http://schemas.microsoft.com/office/drawing/2014/main" id="{00000000-0008-0000-2000-00006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85" name="170 CuadroTexto">
          <a:extLst>
            <a:ext uri="{FF2B5EF4-FFF2-40B4-BE49-F238E27FC236}">
              <a16:creationId xmlns:a16="http://schemas.microsoft.com/office/drawing/2014/main" id="{00000000-0008-0000-2000-00006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86" name="171 CuadroTexto">
          <a:extLst>
            <a:ext uri="{FF2B5EF4-FFF2-40B4-BE49-F238E27FC236}">
              <a16:creationId xmlns:a16="http://schemas.microsoft.com/office/drawing/2014/main" id="{00000000-0008-0000-2000-00006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87" name="172 CuadroTexto">
          <a:extLst>
            <a:ext uri="{FF2B5EF4-FFF2-40B4-BE49-F238E27FC236}">
              <a16:creationId xmlns:a16="http://schemas.microsoft.com/office/drawing/2014/main" id="{00000000-0008-0000-2000-00006B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88" name="173 CuadroTexto">
          <a:extLst>
            <a:ext uri="{FF2B5EF4-FFF2-40B4-BE49-F238E27FC236}">
              <a16:creationId xmlns:a16="http://schemas.microsoft.com/office/drawing/2014/main" id="{00000000-0008-0000-2000-00006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89" name="174 CuadroTexto">
          <a:extLst>
            <a:ext uri="{FF2B5EF4-FFF2-40B4-BE49-F238E27FC236}">
              <a16:creationId xmlns:a16="http://schemas.microsoft.com/office/drawing/2014/main" id="{00000000-0008-0000-2000-00006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90" name="175 CuadroTexto">
          <a:extLst>
            <a:ext uri="{FF2B5EF4-FFF2-40B4-BE49-F238E27FC236}">
              <a16:creationId xmlns:a16="http://schemas.microsoft.com/office/drawing/2014/main" id="{00000000-0008-0000-2000-00006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91" name="176 CuadroTexto">
          <a:extLst>
            <a:ext uri="{FF2B5EF4-FFF2-40B4-BE49-F238E27FC236}">
              <a16:creationId xmlns:a16="http://schemas.microsoft.com/office/drawing/2014/main" id="{00000000-0008-0000-2000-00006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92" name="177 CuadroTexto">
          <a:extLst>
            <a:ext uri="{FF2B5EF4-FFF2-40B4-BE49-F238E27FC236}">
              <a16:creationId xmlns:a16="http://schemas.microsoft.com/office/drawing/2014/main" id="{00000000-0008-0000-2000-000070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93" name="178 CuadroTexto">
          <a:extLst>
            <a:ext uri="{FF2B5EF4-FFF2-40B4-BE49-F238E27FC236}">
              <a16:creationId xmlns:a16="http://schemas.microsoft.com/office/drawing/2014/main" id="{00000000-0008-0000-2000-000071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94" name="179 CuadroTexto">
          <a:extLst>
            <a:ext uri="{FF2B5EF4-FFF2-40B4-BE49-F238E27FC236}">
              <a16:creationId xmlns:a16="http://schemas.microsoft.com/office/drawing/2014/main" id="{00000000-0008-0000-2000-000072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95" name="180 CuadroTexto">
          <a:extLst>
            <a:ext uri="{FF2B5EF4-FFF2-40B4-BE49-F238E27FC236}">
              <a16:creationId xmlns:a16="http://schemas.microsoft.com/office/drawing/2014/main" id="{00000000-0008-0000-2000-000073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96" name="181 CuadroTexto">
          <a:extLst>
            <a:ext uri="{FF2B5EF4-FFF2-40B4-BE49-F238E27FC236}">
              <a16:creationId xmlns:a16="http://schemas.microsoft.com/office/drawing/2014/main" id="{00000000-0008-0000-2000-000074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97" name="182 CuadroTexto">
          <a:extLst>
            <a:ext uri="{FF2B5EF4-FFF2-40B4-BE49-F238E27FC236}">
              <a16:creationId xmlns:a16="http://schemas.microsoft.com/office/drawing/2014/main" id="{00000000-0008-0000-2000-00007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98" name="183 CuadroTexto">
          <a:extLst>
            <a:ext uri="{FF2B5EF4-FFF2-40B4-BE49-F238E27FC236}">
              <a16:creationId xmlns:a16="http://schemas.microsoft.com/office/drawing/2014/main" id="{00000000-0008-0000-2000-00007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99" name="184 CuadroTexto">
          <a:extLst>
            <a:ext uri="{FF2B5EF4-FFF2-40B4-BE49-F238E27FC236}">
              <a16:creationId xmlns:a16="http://schemas.microsoft.com/office/drawing/2014/main" id="{00000000-0008-0000-2000-00007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00" name="185 CuadroTexto">
          <a:extLst>
            <a:ext uri="{FF2B5EF4-FFF2-40B4-BE49-F238E27FC236}">
              <a16:creationId xmlns:a16="http://schemas.microsoft.com/office/drawing/2014/main" id="{00000000-0008-0000-2000-00007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01" name="186 CuadroTexto">
          <a:extLst>
            <a:ext uri="{FF2B5EF4-FFF2-40B4-BE49-F238E27FC236}">
              <a16:creationId xmlns:a16="http://schemas.microsoft.com/office/drawing/2014/main" id="{00000000-0008-0000-2000-00007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02" name="187 CuadroTexto">
          <a:extLst>
            <a:ext uri="{FF2B5EF4-FFF2-40B4-BE49-F238E27FC236}">
              <a16:creationId xmlns:a16="http://schemas.microsoft.com/office/drawing/2014/main" id="{00000000-0008-0000-2000-00007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03" name="188 CuadroTexto">
          <a:extLst>
            <a:ext uri="{FF2B5EF4-FFF2-40B4-BE49-F238E27FC236}">
              <a16:creationId xmlns:a16="http://schemas.microsoft.com/office/drawing/2014/main" id="{00000000-0008-0000-2000-00007B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04" name="189 CuadroTexto">
          <a:extLst>
            <a:ext uri="{FF2B5EF4-FFF2-40B4-BE49-F238E27FC236}">
              <a16:creationId xmlns:a16="http://schemas.microsoft.com/office/drawing/2014/main" id="{00000000-0008-0000-2000-00007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05" name="190 CuadroTexto">
          <a:extLst>
            <a:ext uri="{FF2B5EF4-FFF2-40B4-BE49-F238E27FC236}">
              <a16:creationId xmlns:a16="http://schemas.microsoft.com/office/drawing/2014/main" id="{00000000-0008-0000-2000-00007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06" name="191 CuadroTexto">
          <a:extLst>
            <a:ext uri="{FF2B5EF4-FFF2-40B4-BE49-F238E27FC236}">
              <a16:creationId xmlns:a16="http://schemas.microsoft.com/office/drawing/2014/main" id="{00000000-0008-0000-2000-00007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07" name="192 CuadroTexto">
          <a:extLst>
            <a:ext uri="{FF2B5EF4-FFF2-40B4-BE49-F238E27FC236}">
              <a16:creationId xmlns:a16="http://schemas.microsoft.com/office/drawing/2014/main" id="{00000000-0008-0000-2000-00007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08" name="193 CuadroTexto">
          <a:extLst>
            <a:ext uri="{FF2B5EF4-FFF2-40B4-BE49-F238E27FC236}">
              <a16:creationId xmlns:a16="http://schemas.microsoft.com/office/drawing/2014/main" id="{00000000-0008-0000-2000-000080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09" name="194 CuadroTexto">
          <a:extLst>
            <a:ext uri="{FF2B5EF4-FFF2-40B4-BE49-F238E27FC236}">
              <a16:creationId xmlns:a16="http://schemas.microsoft.com/office/drawing/2014/main" id="{00000000-0008-0000-2000-000081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10" name="195 CuadroTexto">
          <a:extLst>
            <a:ext uri="{FF2B5EF4-FFF2-40B4-BE49-F238E27FC236}">
              <a16:creationId xmlns:a16="http://schemas.microsoft.com/office/drawing/2014/main" id="{00000000-0008-0000-2000-000082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11" name="196 CuadroTexto">
          <a:extLst>
            <a:ext uri="{FF2B5EF4-FFF2-40B4-BE49-F238E27FC236}">
              <a16:creationId xmlns:a16="http://schemas.microsoft.com/office/drawing/2014/main" id="{00000000-0008-0000-2000-000083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12" name="197 CuadroTexto">
          <a:extLst>
            <a:ext uri="{FF2B5EF4-FFF2-40B4-BE49-F238E27FC236}">
              <a16:creationId xmlns:a16="http://schemas.microsoft.com/office/drawing/2014/main" id="{00000000-0008-0000-2000-000084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13" name="198 CuadroTexto">
          <a:extLst>
            <a:ext uri="{FF2B5EF4-FFF2-40B4-BE49-F238E27FC236}">
              <a16:creationId xmlns:a16="http://schemas.microsoft.com/office/drawing/2014/main" id="{00000000-0008-0000-2000-00008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14" name="199 CuadroTexto">
          <a:extLst>
            <a:ext uri="{FF2B5EF4-FFF2-40B4-BE49-F238E27FC236}">
              <a16:creationId xmlns:a16="http://schemas.microsoft.com/office/drawing/2014/main" id="{00000000-0008-0000-2000-00008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15" name="200 CuadroTexto">
          <a:extLst>
            <a:ext uri="{FF2B5EF4-FFF2-40B4-BE49-F238E27FC236}">
              <a16:creationId xmlns:a16="http://schemas.microsoft.com/office/drawing/2014/main" id="{00000000-0008-0000-2000-00008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16" name="201 CuadroTexto">
          <a:extLst>
            <a:ext uri="{FF2B5EF4-FFF2-40B4-BE49-F238E27FC236}">
              <a16:creationId xmlns:a16="http://schemas.microsoft.com/office/drawing/2014/main" id="{00000000-0008-0000-2000-00008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17" name="202 CuadroTexto">
          <a:extLst>
            <a:ext uri="{FF2B5EF4-FFF2-40B4-BE49-F238E27FC236}">
              <a16:creationId xmlns:a16="http://schemas.microsoft.com/office/drawing/2014/main" id="{00000000-0008-0000-2000-00008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18" name="203 CuadroTexto">
          <a:extLst>
            <a:ext uri="{FF2B5EF4-FFF2-40B4-BE49-F238E27FC236}">
              <a16:creationId xmlns:a16="http://schemas.microsoft.com/office/drawing/2014/main" id="{00000000-0008-0000-2000-00008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19" name="204 CuadroTexto">
          <a:extLst>
            <a:ext uri="{FF2B5EF4-FFF2-40B4-BE49-F238E27FC236}">
              <a16:creationId xmlns:a16="http://schemas.microsoft.com/office/drawing/2014/main" id="{00000000-0008-0000-2000-00008B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20" name="205 CuadroTexto">
          <a:extLst>
            <a:ext uri="{FF2B5EF4-FFF2-40B4-BE49-F238E27FC236}">
              <a16:creationId xmlns:a16="http://schemas.microsoft.com/office/drawing/2014/main" id="{00000000-0008-0000-2000-00008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21" name="206 CuadroTexto">
          <a:extLst>
            <a:ext uri="{FF2B5EF4-FFF2-40B4-BE49-F238E27FC236}">
              <a16:creationId xmlns:a16="http://schemas.microsoft.com/office/drawing/2014/main" id="{00000000-0008-0000-2000-00008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22" name="207 CuadroTexto">
          <a:extLst>
            <a:ext uri="{FF2B5EF4-FFF2-40B4-BE49-F238E27FC236}">
              <a16:creationId xmlns:a16="http://schemas.microsoft.com/office/drawing/2014/main" id="{00000000-0008-0000-2000-00008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23" name="208 CuadroTexto">
          <a:extLst>
            <a:ext uri="{FF2B5EF4-FFF2-40B4-BE49-F238E27FC236}">
              <a16:creationId xmlns:a16="http://schemas.microsoft.com/office/drawing/2014/main" id="{00000000-0008-0000-2000-00008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24" name="209 CuadroTexto">
          <a:extLst>
            <a:ext uri="{FF2B5EF4-FFF2-40B4-BE49-F238E27FC236}">
              <a16:creationId xmlns:a16="http://schemas.microsoft.com/office/drawing/2014/main" id="{00000000-0008-0000-2000-000090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25" name="210 CuadroTexto">
          <a:extLst>
            <a:ext uri="{FF2B5EF4-FFF2-40B4-BE49-F238E27FC236}">
              <a16:creationId xmlns:a16="http://schemas.microsoft.com/office/drawing/2014/main" id="{00000000-0008-0000-2000-000091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26" name="211 CuadroTexto">
          <a:extLst>
            <a:ext uri="{FF2B5EF4-FFF2-40B4-BE49-F238E27FC236}">
              <a16:creationId xmlns:a16="http://schemas.microsoft.com/office/drawing/2014/main" id="{00000000-0008-0000-2000-000092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27" name="212 CuadroTexto">
          <a:extLst>
            <a:ext uri="{FF2B5EF4-FFF2-40B4-BE49-F238E27FC236}">
              <a16:creationId xmlns:a16="http://schemas.microsoft.com/office/drawing/2014/main" id="{00000000-0008-0000-2000-000093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28" name="213 CuadroTexto">
          <a:extLst>
            <a:ext uri="{FF2B5EF4-FFF2-40B4-BE49-F238E27FC236}">
              <a16:creationId xmlns:a16="http://schemas.microsoft.com/office/drawing/2014/main" id="{00000000-0008-0000-2000-000094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29" name="214 CuadroTexto">
          <a:extLst>
            <a:ext uri="{FF2B5EF4-FFF2-40B4-BE49-F238E27FC236}">
              <a16:creationId xmlns:a16="http://schemas.microsoft.com/office/drawing/2014/main" id="{00000000-0008-0000-2000-00009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30" name="215 CuadroTexto">
          <a:extLst>
            <a:ext uri="{FF2B5EF4-FFF2-40B4-BE49-F238E27FC236}">
              <a16:creationId xmlns:a16="http://schemas.microsoft.com/office/drawing/2014/main" id="{00000000-0008-0000-2000-00009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31" name="216 CuadroTexto">
          <a:extLst>
            <a:ext uri="{FF2B5EF4-FFF2-40B4-BE49-F238E27FC236}">
              <a16:creationId xmlns:a16="http://schemas.microsoft.com/office/drawing/2014/main" id="{00000000-0008-0000-2000-00009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32" name="217 CuadroTexto">
          <a:extLst>
            <a:ext uri="{FF2B5EF4-FFF2-40B4-BE49-F238E27FC236}">
              <a16:creationId xmlns:a16="http://schemas.microsoft.com/office/drawing/2014/main" id="{00000000-0008-0000-2000-00009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33" name="218 CuadroTexto">
          <a:extLst>
            <a:ext uri="{FF2B5EF4-FFF2-40B4-BE49-F238E27FC236}">
              <a16:creationId xmlns:a16="http://schemas.microsoft.com/office/drawing/2014/main" id="{00000000-0008-0000-2000-00009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34" name="219 CuadroTexto">
          <a:extLst>
            <a:ext uri="{FF2B5EF4-FFF2-40B4-BE49-F238E27FC236}">
              <a16:creationId xmlns:a16="http://schemas.microsoft.com/office/drawing/2014/main" id="{00000000-0008-0000-2000-00009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35" name="220 CuadroTexto">
          <a:extLst>
            <a:ext uri="{FF2B5EF4-FFF2-40B4-BE49-F238E27FC236}">
              <a16:creationId xmlns:a16="http://schemas.microsoft.com/office/drawing/2014/main" id="{00000000-0008-0000-2000-00009B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36" name="221 CuadroTexto">
          <a:extLst>
            <a:ext uri="{FF2B5EF4-FFF2-40B4-BE49-F238E27FC236}">
              <a16:creationId xmlns:a16="http://schemas.microsoft.com/office/drawing/2014/main" id="{00000000-0008-0000-2000-00009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37" name="222 CuadroTexto">
          <a:extLst>
            <a:ext uri="{FF2B5EF4-FFF2-40B4-BE49-F238E27FC236}">
              <a16:creationId xmlns:a16="http://schemas.microsoft.com/office/drawing/2014/main" id="{00000000-0008-0000-2000-00009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38" name="223 CuadroTexto">
          <a:extLst>
            <a:ext uri="{FF2B5EF4-FFF2-40B4-BE49-F238E27FC236}">
              <a16:creationId xmlns:a16="http://schemas.microsoft.com/office/drawing/2014/main" id="{00000000-0008-0000-2000-00009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39" name="224 CuadroTexto">
          <a:extLst>
            <a:ext uri="{FF2B5EF4-FFF2-40B4-BE49-F238E27FC236}">
              <a16:creationId xmlns:a16="http://schemas.microsoft.com/office/drawing/2014/main" id="{00000000-0008-0000-2000-00009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40" name="225 CuadroTexto">
          <a:extLst>
            <a:ext uri="{FF2B5EF4-FFF2-40B4-BE49-F238E27FC236}">
              <a16:creationId xmlns:a16="http://schemas.microsoft.com/office/drawing/2014/main" id="{00000000-0008-0000-2000-0000A0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41" name="226 CuadroTexto">
          <a:extLst>
            <a:ext uri="{FF2B5EF4-FFF2-40B4-BE49-F238E27FC236}">
              <a16:creationId xmlns:a16="http://schemas.microsoft.com/office/drawing/2014/main" id="{00000000-0008-0000-2000-0000A1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42" name="227 CuadroTexto">
          <a:extLst>
            <a:ext uri="{FF2B5EF4-FFF2-40B4-BE49-F238E27FC236}">
              <a16:creationId xmlns:a16="http://schemas.microsoft.com/office/drawing/2014/main" id="{00000000-0008-0000-2000-0000A2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43" name="228 CuadroTexto">
          <a:extLst>
            <a:ext uri="{FF2B5EF4-FFF2-40B4-BE49-F238E27FC236}">
              <a16:creationId xmlns:a16="http://schemas.microsoft.com/office/drawing/2014/main" id="{00000000-0008-0000-2000-0000A3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44" name="229 CuadroTexto">
          <a:extLst>
            <a:ext uri="{FF2B5EF4-FFF2-40B4-BE49-F238E27FC236}">
              <a16:creationId xmlns:a16="http://schemas.microsoft.com/office/drawing/2014/main" id="{00000000-0008-0000-2000-0000A4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45" name="230 CuadroTexto">
          <a:extLst>
            <a:ext uri="{FF2B5EF4-FFF2-40B4-BE49-F238E27FC236}">
              <a16:creationId xmlns:a16="http://schemas.microsoft.com/office/drawing/2014/main" id="{00000000-0008-0000-2000-0000A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46" name="231 CuadroTexto">
          <a:extLst>
            <a:ext uri="{FF2B5EF4-FFF2-40B4-BE49-F238E27FC236}">
              <a16:creationId xmlns:a16="http://schemas.microsoft.com/office/drawing/2014/main" id="{00000000-0008-0000-2000-0000A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47" name="232 CuadroTexto">
          <a:extLst>
            <a:ext uri="{FF2B5EF4-FFF2-40B4-BE49-F238E27FC236}">
              <a16:creationId xmlns:a16="http://schemas.microsoft.com/office/drawing/2014/main" id="{00000000-0008-0000-2000-0000A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48" name="233 CuadroTexto">
          <a:extLst>
            <a:ext uri="{FF2B5EF4-FFF2-40B4-BE49-F238E27FC236}">
              <a16:creationId xmlns:a16="http://schemas.microsoft.com/office/drawing/2014/main" id="{00000000-0008-0000-2000-0000A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49" name="234 CuadroTexto">
          <a:extLst>
            <a:ext uri="{FF2B5EF4-FFF2-40B4-BE49-F238E27FC236}">
              <a16:creationId xmlns:a16="http://schemas.microsoft.com/office/drawing/2014/main" id="{00000000-0008-0000-2000-0000A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50" name="235 CuadroTexto">
          <a:extLst>
            <a:ext uri="{FF2B5EF4-FFF2-40B4-BE49-F238E27FC236}">
              <a16:creationId xmlns:a16="http://schemas.microsoft.com/office/drawing/2014/main" id="{00000000-0008-0000-2000-0000A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51" name="236 CuadroTexto">
          <a:extLst>
            <a:ext uri="{FF2B5EF4-FFF2-40B4-BE49-F238E27FC236}">
              <a16:creationId xmlns:a16="http://schemas.microsoft.com/office/drawing/2014/main" id="{00000000-0008-0000-2000-0000AB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52" name="237 CuadroTexto">
          <a:extLst>
            <a:ext uri="{FF2B5EF4-FFF2-40B4-BE49-F238E27FC236}">
              <a16:creationId xmlns:a16="http://schemas.microsoft.com/office/drawing/2014/main" id="{00000000-0008-0000-2000-0000A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53" name="238 CuadroTexto">
          <a:extLst>
            <a:ext uri="{FF2B5EF4-FFF2-40B4-BE49-F238E27FC236}">
              <a16:creationId xmlns:a16="http://schemas.microsoft.com/office/drawing/2014/main" id="{00000000-0008-0000-2000-0000A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54" name="239 CuadroTexto">
          <a:extLst>
            <a:ext uri="{FF2B5EF4-FFF2-40B4-BE49-F238E27FC236}">
              <a16:creationId xmlns:a16="http://schemas.microsoft.com/office/drawing/2014/main" id="{00000000-0008-0000-2000-0000A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55" name="240 CuadroTexto">
          <a:extLst>
            <a:ext uri="{FF2B5EF4-FFF2-40B4-BE49-F238E27FC236}">
              <a16:creationId xmlns:a16="http://schemas.microsoft.com/office/drawing/2014/main" id="{00000000-0008-0000-2000-0000A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56" name="241 CuadroTexto">
          <a:extLst>
            <a:ext uri="{FF2B5EF4-FFF2-40B4-BE49-F238E27FC236}">
              <a16:creationId xmlns:a16="http://schemas.microsoft.com/office/drawing/2014/main" id="{00000000-0008-0000-2000-0000B0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57" name="242 CuadroTexto">
          <a:extLst>
            <a:ext uri="{FF2B5EF4-FFF2-40B4-BE49-F238E27FC236}">
              <a16:creationId xmlns:a16="http://schemas.microsoft.com/office/drawing/2014/main" id="{00000000-0008-0000-2000-0000B1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58" name="243 CuadroTexto">
          <a:extLst>
            <a:ext uri="{FF2B5EF4-FFF2-40B4-BE49-F238E27FC236}">
              <a16:creationId xmlns:a16="http://schemas.microsoft.com/office/drawing/2014/main" id="{00000000-0008-0000-2000-0000B2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59" name="244 CuadroTexto">
          <a:extLst>
            <a:ext uri="{FF2B5EF4-FFF2-40B4-BE49-F238E27FC236}">
              <a16:creationId xmlns:a16="http://schemas.microsoft.com/office/drawing/2014/main" id="{00000000-0008-0000-2000-0000B3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60" name="245 CuadroTexto">
          <a:extLst>
            <a:ext uri="{FF2B5EF4-FFF2-40B4-BE49-F238E27FC236}">
              <a16:creationId xmlns:a16="http://schemas.microsoft.com/office/drawing/2014/main" id="{00000000-0008-0000-2000-0000B4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61" name="246 CuadroTexto">
          <a:extLst>
            <a:ext uri="{FF2B5EF4-FFF2-40B4-BE49-F238E27FC236}">
              <a16:creationId xmlns:a16="http://schemas.microsoft.com/office/drawing/2014/main" id="{00000000-0008-0000-2000-0000B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62" name="247 CuadroTexto">
          <a:extLst>
            <a:ext uri="{FF2B5EF4-FFF2-40B4-BE49-F238E27FC236}">
              <a16:creationId xmlns:a16="http://schemas.microsoft.com/office/drawing/2014/main" id="{00000000-0008-0000-2000-0000B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63" name="248 CuadroTexto">
          <a:extLst>
            <a:ext uri="{FF2B5EF4-FFF2-40B4-BE49-F238E27FC236}">
              <a16:creationId xmlns:a16="http://schemas.microsoft.com/office/drawing/2014/main" id="{00000000-0008-0000-2000-0000B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64" name="249 CuadroTexto">
          <a:extLst>
            <a:ext uri="{FF2B5EF4-FFF2-40B4-BE49-F238E27FC236}">
              <a16:creationId xmlns:a16="http://schemas.microsoft.com/office/drawing/2014/main" id="{00000000-0008-0000-2000-0000B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65" name="250 CuadroTexto">
          <a:extLst>
            <a:ext uri="{FF2B5EF4-FFF2-40B4-BE49-F238E27FC236}">
              <a16:creationId xmlns:a16="http://schemas.microsoft.com/office/drawing/2014/main" id="{00000000-0008-0000-2000-0000B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66" name="251 CuadroTexto">
          <a:extLst>
            <a:ext uri="{FF2B5EF4-FFF2-40B4-BE49-F238E27FC236}">
              <a16:creationId xmlns:a16="http://schemas.microsoft.com/office/drawing/2014/main" id="{00000000-0008-0000-2000-0000B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67" name="252 CuadroTexto">
          <a:extLst>
            <a:ext uri="{FF2B5EF4-FFF2-40B4-BE49-F238E27FC236}">
              <a16:creationId xmlns:a16="http://schemas.microsoft.com/office/drawing/2014/main" id="{00000000-0008-0000-2000-0000BB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68" name="253 CuadroTexto">
          <a:extLst>
            <a:ext uri="{FF2B5EF4-FFF2-40B4-BE49-F238E27FC236}">
              <a16:creationId xmlns:a16="http://schemas.microsoft.com/office/drawing/2014/main" id="{00000000-0008-0000-2000-0000B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69" name="254 CuadroTexto">
          <a:extLst>
            <a:ext uri="{FF2B5EF4-FFF2-40B4-BE49-F238E27FC236}">
              <a16:creationId xmlns:a16="http://schemas.microsoft.com/office/drawing/2014/main" id="{00000000-0008-0000-2000-0000B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70" name="255 CuadroTexto">
          <a:extLst>
            <a:ext uri="{FF2B5EF4-FFF2-40B4-BE49-F238E27FC236}">
              <a16:creationId xmlns:a16="http://schemas.microsoft.com/office/drawing/2014/main" id="{00000000-0008-0000-2000-0000B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71" name="256 CuadroTexto">
          <a:extLst>
            <a:ext uri="{FF2B5EF4-FFF2-40B4-BE49-F238E27FC236}">
              <a16:creationId xmlns:a16="http://schemas.microsoft.com/office/drawing/2014/main" id="{00000000-0008-0000-2000-0000B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72" name="257 CuadroTexto">
          <a:extLst>
            <a:ext uri="{FF2B5EF4-FFF2-40B4-BE49-F238E27FC236}">
              <a16:creationId xmlns:a16="http://schemas.microsoft.com/office/drawing/2014/main" id="{00000000-0008-0000-2000-0000C0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73" name="258 CuadroTexto">
          <a:extLst>
            <a:ext uri="{FF2B5EF4-FFF2-40B4-BE49-F238E27FC236}">
              <a16:creationId xmlns:a16="http://schemas.microsoft.com/office/drawing/2014/main" id="{00000000-0008-0000-2000-0000C1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74" name="259 CuadroTexto">
          <a:extLst>
            <a:ext uri="{FF2B5EF4-FFF2-40B4-BE49-F238E27FC236}">
              <a16:creationId xmlns:a16="http://schemas.microsoft.com/office/drawing/2014/main" id="{00000000-0008-0000-2000-0000C2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75" name="260 CuadroTexto">
          <a:extLst>
            <a:ext uri="{FF2B5EF4-FFF2-40B4-BE49-F238E27FC236}">
              <a16:creationId xmlns:a16="http://schemas.microsoft.com/office/drawing/2014/main" id="{00000000-0008-0000-2000-0000C3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76" name="261 CuadroTexto">
          <a:extLst>
            <a:ext uri="{FF2B5EF4-FFF2-40B4-BE49-F238E27FC236}">
              <a16:creationId xmlns:a16="http://schemas.microsoft.com/office/drawing/2014/main" id="{00000000-0008-0000-2000-0000C4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77" name="262 CuadroTexto">
          <a:extLst>
            <a:ext uri="{FF2B5EF4-FFF2-40B4-BE49-F238E27FC236}">
              <a16:creationId xmlns:a16="http://schemas.microsoft.com/office/drawing/2014/main" id="{00000000-0008-0000-2000-0000C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78" name="263 CuadroTexto">
          <a:extLst>
            <a:ext uri="{FF2B5EF4-FFF2-40B4-BE49-F238E27FC236}">
              <a16:creationId xmlns:a16="http://schemas.microsoft.com/office/drawing/2014/main" id="{00000000-0008-0000-2000-0000C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79" name="264 CuadroTexto">
          <a:extLst>
            <a:ext uri="{FF2B5EF4-FFF2-40B4-BE49-F238E27FC236}">
              <a16:creationId xmlns:a16="http://schemas.microsoft.com/office/drawing/2014/main" id="{00000000-0008-0000-2000-0000C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80" name="265 CuadroTexto">
          <a:extLst>
            <a:ext uri="{FF2B5EF4-FFF2-40B4-BE49-F238E27FC236}">
              <a16:creationId xmlns:a16="http://schemas.microsoft.com/office/drawing/2014/main" id="{00000000-0008-0000-2000-0000C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81" name="266 CuadroTexto">
          <a:extLst>
            <a:ext uri="{FF2B5EF4-FFF2-40B4-BE49-F238E27FC236}">
              <a16:creationId xmlns:a16="http://schemas.microsoft.com/office/drawing/2014/main" id="{00000000-0008-0000-2000-0000C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82" name="267 CuadroTexto">
          <a:extLst>
            <a:ext uri="{FF2B5EF4-FFF2-40B4-BE49-F238E27FC236}">
              <a16:creationId xmlns:a16="http://schemas.microsoft.com/office/drawing/2014/main" id="{00000000-0008-0000-2000-0000C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2366" cy="207869"/>
    <xdr:sp macro="" textlink="">
      <xdr:nvSpPr>
        <xdr:cNvPr id="1483" name="268 CuadroTexto">
          <a:extLst>
            <a:ext uri="{FF2B5EF4-FFF2-40B4-BE49-F238E27FC236}">
              <a16:creationId xmlns:a16="http://schemas.microsoft.com/office/drawing/2014/main" id="{00000000-0008-0000-2000-0000CB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484" name="269 CuadroTexto">
          <a:extLst>
            <a:ext uri="{FF2B5EF4-FFF2-40B4-BE49-F238E27FC236}">
              <a16:creationId xmlns:a16="http://schemas.microsoft.com/office/drawing/2014/main" id="{00000000-0008-0000-2000-0000CC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485" name="270 CuadroTexto">
          <a:extLst>
            <a:ext uri="{FF2B5EF4-FFF2-40B4-BE49-F238E27FC236}">
              <a16:creationId xmlns:a16="http://schemas.microsoft.com/office/drawing/2014/main" id="{00000000-0008-0000-2000-0000CD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486" name="271 CuadroTexto">
          <a:extLst>
            <a:ext uri="{FF2B5EF4-FFF2-40B4-BE49-F238E27FC236}">
              <a16:creationId xmlns:a16="http://schemas.microsoft.com/office/drawing/2014/main" id="{00000000-0008-0000-2000-0000CE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487" name="272 CuadroTexto">
          <a:extLst>
            <a:ext uri="{FF2B5EF4-FFF2-40B4-BE49-F238E27FC236}">
              <a16:creationId xmlns:a16="http://schemas.microsoft.com/office/drawing/2014/main" id="{00000000-0008-0000-2000-0000CF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488" name="273 CuadroTexto">
          <a:extLst>
            <a:ext uri="{FF2B5EF4-FFF2-40B4-BE49-F238E27FC236}">
              <a16:creationId xmlns:a16="http://schemas.microsoft.com/office/drawing/2014/main" id="{00000000-0008-0000-2000-0000D0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489" name="274 CuadroTexto">
          <a:extLst>
            <a:ext uri="{FF2B5EF4-FFF2-40B4-BE49-F238E27FC236}">
              <a16:creationId xmlns:a16="http://schemas.microsoft.com/office/drawing/2014/main" id="{00000000-0008-0000-2000-0000D1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490" name="275 CuadroTexto">
          <a:extLst>
            <a:ext uri="{FF2B5EF4-FFF2-40B4-BE49-F238E27FC236}">
              <a16:creationId xmlns:a16="http://schemas.microsoft.com/office/drawing/2014/main" id="{00000000-0008-0000-2000-0000D2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491" name="276 CuadroTexto">
          <a:extLst>
            <a:ext uri="{FF2B5EF4-FFF2-40B4-BE49-F238E27FC236}">
              <a16:creationId xmlns:a16="http://schemas.microsoft.com/office/drawing/2014/main" id="{00000000-0008-0000-2000-0000D3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492" name="277 CuadroTexto">
          <a:extLst>
            <a:ext uri="{FF2B5EF4-FFF2-40B4-BE49-F238E27FC236}">
              <a16:creationId xmlns:a16="http://schemas.microsoft.com/office/drawing/2014/main" id="{00000000-0008-0000-2000-0000D4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493" name="278 CuadroTexto">
          <a:extLst>
            <a:ext uri="{FF2B5EF4-FFF2-40B4-BE49-F238E27FC236}">
              <a16:creationId xmlns:a16="http://schemas.microsoft.com/office/drawing/2014/main" id="{00000000-0008-0000-2000-0000D5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494" name="279 CuadroTexto">
          <a:extLst>
            <a:ext uri="{FF2B5EF4-FFF2-40B4-BE49-F238E27FC236}">
              <a16:creationId xmlns:a16="http://schemas.microsoft.com/office/drawing/2014/main" id="{00000000-0008-0000-2000-0000D6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495" name="280 CuadroTexto">
          <a:extLst>
            <a:ext uri="{FF2B5EF4-FFF2-40B4-BE49-F238E27FC236}">
              <a16:creationId xmlns:a16="http://schemas.microsoft.com/office/drawing/2014/main" id="{00000000-0008-0000-2000-0000D7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496" name="281 CuadroTexto">
          <a:extLst>
            <a:ext uri="{FF2B5EF4-FFF2-40B4-BE49-F238E27FC236}">
              <a16:creationId xmlns:a16="http://schemas.microsoft.com/office/drawing/2014/main" id="{00000000-0008-0000-2000-0000D8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497" name="282 CuadroTexto">
          <a:extLst>
            <a:ext uri="{FF2B5EF4-FFF2-40B4-BE49-F238E27FC236}">
              <a16:creationId xmlns:a16="http://schemas.microsoft.com/office/drawing/2014/main" id="{00000000-0008-0000-2000-0000D9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498" name="283 CuadroTexto">
          <a:extLst>
            <a:ext uri="{FF2B5EF4-FFF2-40B4-BE49-F238E27FC236}">
              <a16:creationId xmlns:a16="http://schemas.microsoft.com/office/drawing/2014/main" id="{00000000-0008-0000-2000-0000DA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499" name="284 CuadroTexto">
          <a:extLst>
            <a:ext uri="{FF2B5EF4-FFF2-40B4-BE49-F238E27FC236}">
              <a16:creationId xmlns:a16="http://schemas.microsoft.com/office/drawing/2014/main" id="{00000000-0008-0000-2000-0000DB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00" name="285 CuadroTexto">
          <a:extLst>
            <a:ext uri="{FF2B5EF4-FFF2-40B4-BE49-F238E27FC236}">
              <a16:creationId xmlns:a16="http://schemas.microsoft.com/office/drawing/2014/main" id="{00000000-0008-0000-2000-0000D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01" name="286 CuadroTexto">
          <a:extLst>
            <a:ext uri="{FF2B5EF4-FFF2-40B4-BE49-F238E27FC236}">
              <a16:creationId xmlns:a16="http://schemas.microsoft.com/office/drawing/2014/main" id="{00000000-0008-0000-2000-0000D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02" name="287 CuadroTexto">
          <a:extLst>
            <a:ext uri="{FF2B5EF4-FFF2-40B4-BE49-F238E27FC236}">
              <a16:creationId xmlns:a16="http://schemas.microsoft.com/office/drawing/2014/main" id="{00000000-0008-0000-2000-0000D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03" name="288 CuadroTexto">
          <a:extLst>
            <a:ext uri="{FF2B5EF4-FFF2-40B4-BE49-F238E27FC236}">
              <a16:creationId xmlns:a16="http://schemas.microsoft.com/office/drawing/2014/main" id="{00000000-0008-0000-2000-0000D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04" name="289 CuadroTexto">
          <a:extLst>
            <a:ext uri="{FF2B5EF4-FFF2-40B4-BE49-F238E27FC236}">
              <a16:creationId xmlns:a16="http://schemas.microsoft.com/office/drawing/2014/main" id="{00000000-0008-0000-2000-0000E0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05" name="290 CuadroTexto">
          <a:extLst>
            <a:ext uri="{FF2B5EF4-FFF2-40B4-BE49-F238E27FC236}">
              <a16:creationId xmlns:a16="http://schemas.microsoft.com/office/drawing/2014/main" id="{00000000-0008-0000-2000-0000E1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06" name="291 CuadroTexto">
          <a:extLst>
            <a:ext uri="{FF2B5EF4-FFF2-40B4-BE49-F238E27FC236}">
              <a16:creationId xmlns:a16="http://schemas.microsoft.com/office/drawing/2014/main" id="{00000000-0008-0000-2000-0000E2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07" name="292 CuadroTexto">
          <a:extLst>
            <a:ext uri="{FF2B5EF4-FFF2-40B4-BE49-F238E27FC236}">
              <a16:creationId xmlns:a16="http://schemas.microsoft.com/office/drawing/2014/main" id="{00000000-0008-0000-2000-0000E3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08" name="293 CuadroTexto">
          <a:extLst>
            <a:ext uri="{FF2B5EF4-FFF2-40B4-BE49-F238E27FC236}">
              <a16:creationId xmlns:a16="http://schemas.microsoft.com/office/drawing/2014/main" id="{00000000-0008-0000-2000-0000E4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09" name="294 CuadroTexto">
          <a:extLst>
            <a:ext uri="{FF2B5EF4-FFF2-40B4-BE49-F238E27FC236}">
              <a16:creationId xmlns:a16="http://schemas.microsoft.com/office/drawing/2014/main" id="{00000000-0008-0000-2000-0000E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10" name="295 CuadroTexto">
          <a:extLst>
            <a:ext uri="{FF2B5EF4-FFF2-40B4-BE49-F238E27FC236}">
              <a16:creationId xmlns:a16="http://schemas.microsoft.com/office/drawing/2014/main" id="{00000000-0008-0000-2000-0000E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11" name="296 CuadroTexto">
          <a:extLst>
            <a:ext uri="{FF2B5EF4-FFF2-40B4-BE49-F238E27FC236}">
              <a16:creationId xmlns:a16="http://schemas.microsoft.com/office/drawing/2014/main" id="{00000000-0008-0000-2000-0000E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12" name="17 CuadroTexto">
          <a:extLst>
            <a:ext uri="{FF2B5EF4-FFF2-40B4-BE49-F238E27FC236}">
              <a16:creationId xmlns:a16="http://schemas.microsoft.com/office/drawing/2014/main" id="{00000000-0008-0000-2000-0000E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7227" cy="217317"/>
    <xdr:sp macro="" textlink="">
      <xdr:nvSpPr>
        <xdr:cNvPr id="1513" name="90 CuadroTexto">
          <a:extLst>
            <a:ext uri="{FF2B5EF4-FFF2-40B4-BE49-F238E27FC236}">
              <a16:creationId xmlns:a16="http://schemas.microsoft.com/office/drawing/2014/main" id="{00000000-0008-0000-2000-0000E9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514" name="91 CuadroTexto">
          <a:extLst>
            <a:ext uri="{FF2B5EF4-FFF2-40B4-BE49-F238E27FC236}">
              <a16:creationId xmlns:a16="http://schemas.microsoft.com/office/drawing/2014/main" id="{00000000-0008-0000-2000-0000EA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515" name="92 CuadroTexto">
          <a:extLst>
            <a:ext uri="{FF2B5EF4-FFF2-40B4-BE49-F238E27FC236}">
              <a16:creationId xmlns:a16="http://schemas.microsoft.com/office/drawing/2014/main" id="{00000000-0008-0000-2000-0000EB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516" name="93 CuadroTexto">
          <a:extLst>
            <a:ext uri="{FF2B5EF4-FFF2-40B4-BE49-F238E27FC236}">
              <a16:creationId xmlns:a16="http://schemas.microsoft.com/office/drawing/2014/main" id="{00000000-0008-0000-2000-0000EC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517" name="94 CuadroTexto">
          <a:extLst>
            <a:ext uri="{FF2B5EF4-FFF2-40B4-BE49-F238E27FC236}">
              <a16:creationId xmlns:a16="http://schemas.microsoft.com/office/drawing/2014/main" id="{00000000-0008-0000-2000-0000ED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518" name="95 CuadroTexto">
          <a:extLst>
            <a:ext uri="{FF2B5EF4-FFF2-40B4-BE49-F238E27FC236}">
              <a16:creationId xmlns:a16="http://schemas.microsoft.com/office/drawing/2014/main" id="{00000000-0008-0000-2000-0000EE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519" name="96 CuadroTexto">
          <a:extLst>
            <a:ext uri="{FF2B5EF4-FFF2-40B4-BE49-F238E27FC236}">
              <a16:creationId xmlns:a16="http://schemas.microsoft.com/office/drawing/2014/main" id="{00000000-0008-0000-2000-0000EF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520" name="97 CuadroTexto">
          <a:extLst>
            <a:ext uri="{FF2B5EF4-FFF2-40B4-BE49-F238E27FC236}">
              <a16:creationId xmlns:a16="http://schemas.microsoft.com/office/drawing/2014/main" id="{00000000-0008-0000-2000-0000F0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521" name="98 CuadroTexto">
          <a:extLst>
            <a:ext uri="{FF2B5EF4-FFF2-40B4-BE49-F238E27FC236}">
              <a16:creationId xmlns:a16="http://schemas.microsoft.com/office/drawing/2014/main" id="{00000000-0008-0000-2000-0000F1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522" name="99 CuadroTexto">
          <a:extLst>
            <a:ext uri="{FF2B5EF4-FFF2-40B4-BE49-F238E27FC236}">
              <a16:creationId xmlns:a16="http://schemas.microsoft.com/office/drawing/2014/main" id="{00000000-0008-0000-2000-0000F2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523" name="100 CuadroTexto">
          <a:extLst>
            <a:ext uri="{FF2B5EF4-FFF2-40B4-BE49-F238E27FC236}">
              <a16:creationId xmlns:a16="http://schemas.microsoft.com/office/drawing/2014/main" id="{00000000-0008-0000-2000-0000F3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524" name="101 CuadroTexto">
          <a:extLst>
            <a:ext uri="{FF2B5EF4-FFF2-40B4-BE49-F238E27FC236}">
              <a16:creationId xmlns:a16="http://schemas.microsoft.com/office/drawing/2014/main" id="{00000000-0008-0000-2000-0000F4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25" name="118 CuadroTexto">
          <a:extLst>
            <a:ext uri="{FF2B5EF4-FFF2-40B4-BE49-F238E27FC236}">
              <a16:creationId xmlns:a16="http://schemas.microsoft.com/office/drawing/2014/main" id="{00000000-0008-0000-2000-0000F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26" name="119 CuadroTexto">
          <a:extLst>
            <a:ext uri="{FF2B5EF4-FFF2-40B4-BE49-F238E27FC236}">
              <a16:creationId xmlns:a16="http://schemas.microsoft.com/office/drawing/2014/main" id="{00000000-0008-0000-2000-0000F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27" name="120 CuadroTexto">
          <a:extLst>
            <a:ext uri="{FF2B5EF4-FFF2-40B4-BE49-F238E27FC236}">
              <a16:creationId xmlns:a16="http://schemas.microsoft.com/office/drawing/2014/main" id="{00000000-0008-0000-2000-0000F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28" name="121 CuadroTexto">
          <a:extLst>
            <a:ext uri="{FF2B5EF4-FFF2-40B4-BE49-F238E27FC236}">
              <a16:creationId xmlns:a16="http://schemas.microsoft.com/office/drawing/2014/main" id="{00000000-0008-0000-2000-0000F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29" name="122 CuadroTexto">
          <a:extLst>
            <a:ext uri="{FF2B5EF4-FFF2-40B4-BE49-F238E27FC236}">
              <a16:creationId xmlns:a16="http://schemas.microsoft.com/office/drawing/2014/main" id="{00000000-0008-0000-2000-0000F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30" name="123 CuadroTexto">
          <a:extLst>
            <a:ext uri="{FF2B5EF4-FFF2-40B4-BE49-F238E27FC236}">
              <a16:creationId xmlns:a16="http://schemas.microsoft.com/office/drawing/2014/main" id="{00000000-0008-0000-2000-0000F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31" name="124 CuadroTexto">
          <a:extLst>
            <a:ext uri="{FF2B5EF4-FFF2-40B4-BE49-F238E27FC236}">
              <a16:creationId xmlns:a16="http://schemas.microsoft.com/office/drawing/2014/main" id="{00000000-0008-0000-2000-0000FB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32" name="125 CuadroTexto">
          <a:extLst>
            <a:ext uri="{FF2B5EF4-FFF2-40B4-BE49-F238E27FC236}">
              <a16:creationId xmlns:a16="http://schemas.microsoft.com/office/drawing/2014/main" id="{00000000-0008-0000-2000-0000F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33" name="143 CuadroTexto">
          <a:extLst>
            <a:ext uri="{FF2B5EF4-FFF2-40B4-BE49-F238E27FC236}">
              <a16:creationId xmlns:a16="http://schemas.microsoft.com/office/drawing/2014/main" id="{00000000-0008-0000-2000-0000F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34" name="144 CuadroTexto">
          <a:extLst>
            <a:ext uri="{FF2B5EF4-FFF2-40B4-BE49-F238E27FC236}">
              <a16:creationId xmlns:a16="http://schemas.microsoft.com/office/drawing/2014/main" id="{00000000-0008-0000-2000-0000F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35" name="145 CuadroTexto">
          <a:extLst>
            <a:ext uri="{FF2B5EF4-FFF2-40B4-BE49-F238E27FC236}">
              <a16:creationId xmlns:a16="http://schemas.microsoft.com/office/drawing/2014/main" id="{00000000-0008-0000-2000-0000F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36" name="146 CuadroTexto">
          <a:extLst>
            <a:ext uri="{FF2B5EF4-FFF2-40B4-BE49-F238E27FC236}">
              <a16:creationId xmlns:a16="http://schemas.microsoft.com/office/drawing/2014/main" id="{00000000-0008-0000-2000-00000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37" name="147 CuadroTexto">
          <a:extLst>
            <a:ext uri="{FF2B5EF4-FFF2-40B4-BE49-F238E27FC236}">
              <a16:creationId xmlns:a16="http://schemas.microsoft.com/office/drawing/2014/main" id="{00000000-0008-0000-2000-00000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38" name="148 CuadroTexto">
          <a:extLst>
            <a:ext uri="{FF2B5EF4-FFF2-40B4-BE49-F238E27FC236}">
              <a16:creationId xmlns:a16="http://schemas.microsoft.com/office/drawing/2014/main" id="{00000000-0008-0000-2000-00000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39" name="149 CuadroTexto">
          <a:extLst>
            <a:ext uri="{FF2B5EF4-FFF2-40B4-BE49-F238E27FC236}">
              <a16:creationId xmlns:a16="http://schemas.microsoft.com/office/drawing/2014/main" id="{00000000-0008-0000-2000-00000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40" name="150 CuadroTexto">
          <a:extLst>
            <a:ext uri="{FF2B5EF4-FFF2-40B4-BE49-F238E27FC236}">
              <a16:creationId xmlns:a16="http://schemas.microsoft.com/office/drawing/2014/main" id="{00000000-0008-0000-2000-00000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41" name="151 CuadroTexto">
          <a:extLst>
            <a:ext uri="{FF2B5EF4-FFF2-40B4-BE49-F238E27FC236}">
              <a16:creationId xmlns:a16="http://schemas.microsoft.com/office/drawing/2014/main" id="{00000000-0008-0000-2000-00000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42" name="152 CuadroTexto">
          <a:extLst>
            <a:ext uri="{FF2B5EF4-FFF2-40B4-BE49-F238E27FC236}">
              <a16:creationId xmlns:a16="http://schemas.microsoft.com/office/drawing/2014/main" id="{00000000-0008-0000-2000-00000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43" name="153 CuadroTexto">
          <a:extLst>
            <a:ext uri="{FF2B5EF4-FFF2-40B4-BE49-F238E27FC236}">
              <a16:creationId xmlns:a16="http://schemas.microsoft.com/office/drawing/2014/main" id="{00000000-0008-0000-2000-00000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44" name="154 CuadroTexto">
          <a:extLst>
            <a:ext uri="{FF2B5EF4-FFF2-40B4-BE49-F238E27FC236}">
              <a16:creationId xmlns:a16="http://schemas.microsoft.com/office/drawing/2014/main" id="{00000000-0008-0000-2000-00000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45" name="155 CuadroTexto">
          <a:extLst>
            <a:ext uri="{FF2B5EF4-FFF2-40B4-BE49-F238E27FC236}">
              <a16:creationId xmlns:a16="http://schemas.microsoft.com/office/drawing/2014/main" id="{00000000-0008-0000-2000-00000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46" name="156 CuadroTexto">
          <a:extLst>
            <a:ext uri="{FF2B5EF4-FFF2-40B4-BE49-F238E27FC236}">
              <a16:creationId xmlns:a16="http://schemas.microsoft.com/office/drawing/2014/main" id="{00000000-0008-0000-2000-00000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47" name="157 CuadroTexto">
          <a:extLst>
            <a:ext uri="{FF2B5EF4-FFF2-40B4-BE49-F238E27FC236}">
              <a16:creationId xmlns:a16="http://schemas.microsoft.com/office/drawing/2014/main" id="{00000000-0008-0000-2000-00000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48" name="158 CuadroTexto">
          <a:extLst>
            <a:ext uri="{FF2B5EF4-FFF2-40B4-BE49-F238E27FC236}">
              <a16:creationId xmlns:a16="http://schemas.microsoft.com/office/drawing/2014/main" id="{00000000-0008-0000-2000-00000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49" name="159 CuadroTexto">
          <a:extLst>
            <a:ext uri="{FF2B5EF4-FFF2-40B4-BE49-F238E27FC236}">
              <a16:creationId xmlns:a16="http://schemas.microsoft.com/office/drawing/2014/main" id="{00000000-0008-0000-2000-00000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50" name="160 CuadroTexto">
          <a:extLst>
            <a:ext uri="{FF2B5EF4-FFF2-40B4-BE49-F238E27FC236}">
              <a16:creationId xmlns:a16="http://schemas.microsoft.com/office/drawing/2014/main" id="{00000000-0008-0000-2000-00000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51" name="161 CuadroTexto">
          <a:extLst>
            <a:ext uri="{FF2B5EF4-FFF2-40B4-BE49-F238E27FC236}">
              <a16:creationId xmlns:a16="http://schemas.microsoft.com/office/drawing/2014/main" id="{00000000-0008-0000-2000-00000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52" name="162 CuadroTexto">
          <a:extLst>
            <a:ext uri="{FF2B5EF4-FFF2-40B4-BE49-F238E27FC236}">
              <a16:creationId xmlns:a16="http://schemas.microsoft.com/office/drawing/2014/main" id="{00000000-0008-0000-2000-00001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53" name="163 CuadroTexto">
          <a:extLst>
            <a:ext uri="{FF2B5EF4-FFF2-40B4-BE49-F238E27FC236}">
              <a16:creationId xmlns:a16="http://schemas.microsoft.com/office/drawing/2014/main" id="{00000000-0008-0000-2000-00001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54" name="164 CuadroTexto">
          <a:extLst>
            <a:ext uri="{FF2B5EF4-FFF2-40B4-BE49-F238E27FC236}">
              <a16:creationId xmlns:a16="http://schemas.microsoft.com/office/drawing/2014/main" id="{00000000-0008-0000-2000-00001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55" name="165 CuadroTexto">
          <a:extLst>
            <a:ext uri="{FF2B5EF4-FFF2-40B4-BE49-F238E27FC236}">
              <a16:creationId xmlns:a16="http://schemas.microsoft.com/office/drawing/2014/main" id="{00000000-0008-0000-2000-00001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56" name="166 CuadroTexto">
          <a:extLst>
            <a:ext uri="{FF2B5EF4-FFF2-40B4-BE49-F238E27FC236}">
              <a16:creationId xmlns:a16="http://schemas.microsoft.com/office/drawing/2014/main" id="{00000000-0008-0000-2000-00001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57" name="167 CuadroTexto">
          <a:extLst>
            <a:ext uri="{FF2B5EF4-FFF2-40B4-BE49-F238E27FC236}">
              <a16:creationId xmlns:a16="http://schemas.microsoft.com/office/drawing/2014/main" id="{00000000-0008-0000-2000-00001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58" name="168 CuadroTexto">
          <a:extLst>
            <a:ext uri="{FF2B5EF4-FFF2-40B4-BE49-F238E27FC236}">
              <a16:creationId xmlns:a16="http://schemas.microsoft.com/office/drawing/2014/main" id="{00000000-0008-0000-2000-00001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59" name="169 CuadroTexto">
          <a:extLst>
            <a:ext uri="{FF2B5EF4-FFF2-40B4-BE49-F238E27FC236}">
              <a16:creationId xmlns:a16="http://schemas.microsoft.com/office/drawing/2014/main" id="{00000000-0008-0000-2000-00001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60" name="170 CuadroTexto">
          <a:extLst>
            <a:ext uri="{FF2B5EF4-FFF2-40B4-BE49-F238E27FC236}">
              <a16:creationId xmlns:a16="http://schemas.microsoft.com/office/drawing/2014/main" id="{00000000-0008-0000-2000-00001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61" name="171 CuadroTexto">
          <a:extLst>
            <a:ext uri="{FF2B5EF4-FFF2-40B4-BE49-F238E27FC236}">
              <a16:creationId xmlns:a16="http://schemas.microsoft.com/office/drawing/2014/main" id="{00000000-0008-0000-2000-00001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62" name="172 CuadroTexto">
          <a:extLst>
            <a:ext uri="{FF2B5EF4-FFF2-40B4-BE49-F238E27FC236}">
              <a16:creationId xmlns:a16="http://schemas.microsoft.com/office/drawing/2014/main" id="{00000000-0008-0000-2000-00001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63" name="173 CuadroTexto">
          <a:extLst>
            <a:ext uri="{FF2B5EF4-FFF2-40B4-BE49-F238E27FC236}">
              <a16:creationId xmlns:a16="http://schemas.microsoft.com/office/drawing/2014/main" id="{00000000-0008-0000-2000-00001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64" name="174 CuadroTexto">
          <a:extLst>
            <a:ext uri="{FF2B5EF4-FFF2-40B4-BE49-F238E27FC236}">
              <a16:creationId xmlns:a16="http://schemas.microsoft.com/office/drawing/2014/main" id="{00000000-0008-0000-2000-00001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65" name="175 CuadroTexto">
          <a:extLst>
            <a:ext uri="{FF2B5EF4-FFF2-40B4-BE49-F238E27FC236}">
              <a16:creationId xmlns:a16="http://schemas.microsoft.com/office/drawing/2014/main" id="{00000000-0008-0000-2000-00001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66" name="176 CuadroTexto">
          <a:extLst>
            <a:ext uri="{FF2B5EF4-FFF2-40B4-BE49-F238E27FC236}">
              <a16:creationId xmlns:a16="http://schemas.microsoft.com/office/drawing/2014/main" id="{00000000-0008-0000-2000-00001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67" name="177 CuadroTexto">
          <a:extLst>
            <a:ext uri="{FF2B5EF4-FFF2-40B4-BE49-F238E27FC236}">
              <a16:creationId xmlns:a16="http://schemas.microsoft.com/office/drawing/2014/main" id="{00000000-0008-0000-2000-00001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68" name="178 CuadroTexto">
          <a:extLst>
            <a:ext uri="{FF2B5EF4-FFF2-40B4-BE49-F238E27FC236}">
              <a16:creationId xmlns:a16="http://schemas.microsoft.com/office/drawing/2014/main" id="{00000000-0008-0000-2000-00002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69" name="179 CuadroTexto">
          <a:extLst>
            <a:ext uri="{FF2B5EF4-FFF2-40B4-BE49-F238E27FC236}">
              <a16:creationId xmlns:a16="http://schemas.microsoft.com/office/drawing/2014/main" id="{00000000-0008-0000-2000-00002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70" name="180 CuadroTexto">
          <a:extLst>
            <a:ext uri="{FF2B5EF4-FFF2-40B4-BE49-F238E27FC236}">
              <a16:creationId xmlns:a16="http://schemas.microsoft.com/office/drawing/2014/main" id="{00000000-0008-0000-2000-00002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71" name="181 CuadroTexto">
          <a:extLst>
            <a:ext uri="{FF2B5EF4-FFF2-40B4-BE49-F238E27FC236}">
              <a16:creationId xmlns:a16="http://schemas.microsoft.com/office/drawing/2014/main" id="{00000000-0008-0000-2000-00002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72" name="182 CuadroTexto">
          <a:extLst>
            <a:ext uri="{FF2B5EF4-FFF2-40B4-BE49-F238E27FC236}">
              <a16:creationId xmlns:a16="http://schemas.microsoft.com/office/drawing/2014/main" id="{00000000-0008-0000-2000-00002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73" name="183 CuadroTexto">
          <a:extLst>
            <a:ext uri="{FF2B5EF4-FFF2-40B4-BE49-F238E27FC236}">
              <a16:creationId xmlns:a16="http://schemas.microsoft.com/office/drawing/2014/main" id="{00000000-0008-0000-2000-00002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74" name="184 CuadroTexto">
          <a:extLst>
            <a:ext uri="{FF2B5EF4-FFF2-40B4-BE49-F238E27FC236}">
              <a16:creationId xmlns:a16="http://schemas.microsoft.com/office/drawing/2014/main" id="{00000000-0008-0000-2000-00002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75" name="185 CuadroTexto">
          <a:extLst>
            <a:ext uri="{FF2B5EF4-FFF2-40B4-BE49-F238E27FC236}">
              <a16:creationId xmlns:a16="http://schemas.microsoft.com/office/drawing/2014/main" id="{00000000-0008-0000-2000-00002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76" name="186 CuadroTexto">
          <a:extLst>
            <a:ext uri="{FF2B5EF4-FFF2-40B4-BE49-F238E27FC236}">
              <a16:creationId xmlns:a16="http://schemas.microsoft.com/office/drawing/2014/main" id="{00000000-0008-0000-2000-00002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77" name="187 CuadroTexto">
          <a:extLst>
            <a:ext uri="{FF2B5EF4-FFF2-40B4-BE49-F238E27FC236}">
              <a16:creationId xmlns:a16="http://schemas.microsoft.com/office/drawing/2014/main" id="{00000000-0008-0000-2000-00002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78" name="188 CuadroTexto">
          <a:extLst>
            <a:ext uri="{FF2B5EF4-FFF2-40B4-BE49-F238E27FC236}">
              <a16:creationId xmlns:a16="http://schemas.microsoft.com/office/drawing/2014/main" id="{00000000-0008-0000-2000-00002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79" name="189 CuadroTexto">
          <a:extLst>
            <a:ext uri="{FF2B5EF4-FFF2-40B4-BE49-F238E27FC236}">
              <a16:creationId xmlns:a16="http://schemas.microsoft.com/office/drawing/2014/main" id="{00000000-0008-0000-2000-00002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80" name="190 CuadroTexto">
          <a:extLst>
            <a:ext uri="{FF2B5EF4-FFF2-40B4-BE49-F238E27FC236}">
              <a16:creationId xmlns:a16="http://schemas.microsoft.com/office/drawing/2014/main" id="{00000000-0008-0000-2000-00002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81" name="191 CuadroTexto">
          <a:extLst>
            <a:ext uri="{FF2B5EF4-FFF2-40B4-BE49-F238E27FC236}">
              <a16:creationId xmlns:a16="http://schemas.microsoft.com/office/drawing/2014/main" id="{00000000-0008-0000-2000-00002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82" name="192 CuadroTexto">
          <a:extLst>
            <a:ext uri="{FF2B5EF4-FFF2-40B4-BE49-F238E27FC236}">
              <a16:creationId xmlns:a16="http://schemas.microsoft.com/office/drawing/2014/main" id="{00000000-0008-0000-2000-00002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83" name="193 CuadroTexto">
          <a:extLst>
            <a:ext uri="{FF2B5EF4-FFF2-40B4-BE49-F238E27FC236}">
              <a16:creationId xmlns:a16="http://schemas.microsoft.com/office/drawing/2014/main" id="{00000000-0008-0000-2000-00002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84" name="194 CuadroTexto">
          <a:extLst>
            <a:ext uri="{FF2B5EF4-FFF2-40B4-BE49-F238E27FC236}">
              <a16:creationId xmlns:a16="http://schemas.microsoft.com/office/drawing/2014/main" id="{00000000-0008-0000-2000-00003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85" name="195 CuadroTexto">
          <a:extLst>
            <a:ext uri="{FF2B5EF4-FFF2-40B4-BE49-F238E27FC236}">
              <a16:creationId xmlns:a16="http://schemas.microsoft.com/office/drawing/2014/main" id="{00000000-0008-0000-2000-00003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86" name="196 CuadroTexto">
          <a:extLst>
            <a:ext uri="{FF2B5EF4-FFF2-40B4-BE49-F238E27FC236}">
              <a16:creationId xmlns:a16="http://schemas.microsoft.com/office/drawing/2014/main" id="{00000000-0008-0000-2000-00003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87" name="197 CuadroTexto">
          <a:extLst>
            <a:ext uri="{FF2B5EF4-FFF2-40B4-BE49-F238E27FC236}">
              <a16:creationId xmlns:a16="http://schemas.microsoft.com/office/drawing/2014/main" id="{00000000-0008-0000-2000-00003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88" name="198 CuadroTexto">
          <a:extLst>
            <a:ext uri="{FF2B5EF4-FFF2-40B4-BE49-F238E27FC236}">
              <a16:creationId xmlns:a16="http://schemas.microsoft.com/office/drawing/2014/main" id="{00000000-0008-0000-2000-00003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89" name="199 CuadroTexto">
          <a:extLst>
            <a:ext uri="{FF2B5EF4-FFF2-40B4-BE49-F238E27FC236}">
              <a16:creationId xmlns:a16="http://schemas.microsoft.com/office/drawing/2014/main" id="{00000000-0008-0000-2000-00003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90" name="200 CuadroTexto">
          <a:extLst>
            <a:ext uri="{FF2B5EF4-FFF2-40B4-BE49-F238E27FC236}">
              <a16:creationId xmlns:a16="http://schemas.microsoft.com/office/drawing/2014/main" id="{00000000-0008-0000-2000-00003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91" name="201 CuadroTexto">
          <a:extLst>
            <a:ext uri="{FF2B5EF4-FFF2-40B4-BE49-F238E27FC236}">
              <a16:creationId xmlns:a16="http://schemas.microsoft.com/office/drawing/2014/main" id="{00000000-0008-0000-2000-00003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92" name="202 CuadroTexto">
          <a:extLst>
            <a:ext uri="{FF2B5EF4-FFF2-40B4-BE49-F238E27FC236}">
              <a16:creationId xmlns:a16="http://schemas.microsoft.com/office/drawing/2014/main" id="{00000000-0008-0000-2000-00003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93" name="203 CuadroTexto">
          <a:extLst>
            <a:ext uri="{FF2B5EF4-FFF2-40B4-BE49-F238E27FC236}">
              <a16:creationId xmlns:a16="http://schemas.microsoft.com/office/drawing/2014/main" id="{00000000-0008-0000-2000-00003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94" name="204 CuadroTexto">
          <a:extLst>
            <a:ext uri="{FF2B5EF4-FFF2-40B4-BE49-F238E27FC236}">
              <a16:creationId xmlns:a16="http://schemas.microsoft.com/office/drawing/2014/main" id="{00000000-0008-0000-2000-00003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95" name="205 CuadroTexto">
          <a:extLst>
            <a:ext uri="{FF2B5EF4-FFF2-40B4-BE49-F238E27FC236}">
              <a16:creationId xmlns:a16="http://schemas.microsoft.com/office/drawing/2014/main" id="{00000000-0008-0000-2000-00003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96" name="206 CuadroTexto">
          <a:extLst>
            <a:ext uri="{FF2B5EF4-FFF2-40B4-BE49-F238E27FC236}">
              <a16:creationId xmlns:a16="http://schemas.microsoft.com/office/drawing/2014/main" id="{00000000-0008-0000-2000-00003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97" name="207 CuadroTexto">
          <a:extLst>
            <a:ext uri="{FF2B5EF4-FFF2-40B4-BE49-F238E27FC236}">
              <a16:creationId xmlns:a16="http://schemas.microsoft.com/office/drawing/2014/main" id="{00000000-0008-0000-2000-00003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98" name="208 CuadroTexto">
          <a:extLst>
            <a:ext uri="{FF2B5EF4-FFF2-40B4-BE49-F238E27FC236}">
              <a16:creationId xmlns:a16="http://schemas.microsoft.com/office/drawing/2014/main" id="{00000000-0008-0000-2000-00003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99" name="209 CuadroTexto">
          <a:extLst>
            <a:ext uri="{FF2B5EF4-FFF2-40B4-BE49-F238E27FC236}">
              <a16:creationId xmlns:a16="http://schemas.microsoft.com/office/drawing/2014/main" id="{00000000-0008-0000-2000-00003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00" name="210 CuadroTexto">
          <a:extLst>
            <a:ext uri="{FF2B5EF4-FFF2-40B4-BE49-F238E27FC236}">
              <a16:creationId xmlns:a16="http://schemas.microsoft.com/office/drawing/2014/main" id="{00000000-0008-0000-2000-00004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01" name="211 CuadroTexto">
          <a:extLst>
            <a:ext uri="{FF2B5EF4-FFF2-40B4-BE49-F238E27FC236}">
              <a16:creationId xmlns:a16="http://schemas.microsoft.com/office/drawing/2014/main" id="{00000000-0008-0000-2000-00004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02" name="212 CuadroTexto">
          <a:extLst>
            <a:ext uri="{FF2B5EF4-FFF2-40B4-BE49-F238E27FC236}">
              <a16:creationId xmlns:a16="http://schemas.microsoft.com/office/drawing/2014/main" id="{00000000-0008-0000-2000-00004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03" name="213 CuadroTexto">
          <a:extLst>
            <a:ext uri="{FF2B5EF4-FFF2-40B4-BE49-F238E27FC236}">
              <a16:creationId xmlns:a16="http://schemas.microsoft.com/office/drawing/2014/main" id="{00000000-0008-0000-2000-00004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04" name="214 CuadroTexto">
          <a:extLst>
            <a:ext uri="{FF2B5EF4-FFF2-40B4-BE49-F238E27FC236}">
              <a16:creationId xmlns:a16="http://schemas.microsoft.com/office/drawing/2014/main" id="{00000000-0008-0000-2000-00004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05" name="215 CuadroTexto">
          <a:extLst>
            <a:ext uri="{FF2B5EF4-FFF2-40B4-BE49-F238E27FC236}">
              <a16:creationId xmlns:a16="http://schemas.microsoft.com/office/drawing/2014/main" id="{00000000-0008-0000-2000-00004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06" name="216 CuadroTexto">
          <a:extLst>
            <a:ext uri="{FF2B5EF4-FFF2-40B4-BE49-F238E27FC236}">
              <a16:creationId xmlns:a16="http://schemas.microsoft.com/office/drawing/2014/main" id="{00000000-0008-0000-2000-00004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07" name="217 CuadroTexto">
          <a:extLst>
            <a:ext uri="{FF2B5EF4-FFF2-40B4-BE49-F238E27FC236}">
              <a16:creationId xmlns:a16="http://schemas.microsoft.com/office/drawing/2014/main" id="{00000000-0008-0000-2000-00004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08" name="218 CuadroTexto">
          <a:extLst>
            <a:ext uri="{FF2B5EF4-FFF2-40B4-BE49-F238E27FC236}">
              <a16:creationId xmlns:a16="http://schemas.microsoft.com/office/drawing/2014/main" id="{00000000-0008-0000-2000-00004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09" name="219 CuadroTexto">
          <a:extLst>
            <a:ext uri="{FF2B5EF4-FFF2-40B4-BE49-F238E27FC236}">
              <a16:creationId xmlns:a16="http://schemas.microsoft.com/office/drawing/2014/main" id="{00000000-0008-0000-2000-00004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10" name="220 CuadroTexto">
          <a:extLst>
            <a:ext uri="{FF2B5EF4-FFF2-40B4-BE49-F238E27FC236}">
              <a16:creationId xmlns:a16="http://schemas.microsoft.com/office/drawing/2014/main" id="{00000000-0008-0000-2000-00004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11" name="221 CuadroTexto">
          <a:extLst>
            <a:ext uri="{FF2B5EF4-FFF2-40B4-BE49-F238E27FC236}">
              <a16:creationId xmlns:a16="http://schemas.microsoft.com/office/drawing/2014/main" id="{00000000-0008-0000-2000-00004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12" name="222 CuadroTexto">
          <a:extLst>
            <a:ext uri="{FF2B5EF4-FFF2-40B4-BE49-F238E27FC236}">
              <a16:creationId xmlns:a16="http://schemas.microsoft.com/office/drawing/2014/main" id="{00000000-0008-0000-2000-00004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13" name="223 CuadroTexto">
          <a:extLst>
            <a:ext uri="{FF2B5EF4-FFF2-40B4-BE49-F238E27FC236}">
              <a16:creationId xmlns:a16="http://schemas.microsoft.com/office/drawing/2014/main" id="{00000000-0008-0000-2000-00004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14" name="224 CuadroTexto">
          <a:extLst>
            <a:ext uri="{FF2B5EF4-FFF2-40B4-BE49-F238E27FC236}">
              <a16:creationId xmlns:a16="http://schemas.microsoft.com/office/drawing/2014/main" id="{00000000-0008-0000-2000-00004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15" name="225 CuadroTexto">
          <a:extLst>
            <a:ext uri="{FF2B5EF4-FFF2-40B4-BE49-F238E27FC236}">
              <a16:creationId xmlns:a16="http://schemas.microsoft.com/office/drawing/2014/main" id="{00000000-0008-0000-2000-00004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16" name="226 CuadroTexto">
          <a:extLst>
            <a:ext uri="{FF2B5EF4-FFF2-40B4-BE49-F238E27FC236}">
              <a16:creationId xmlns:a16="http://schemas.microsoft.com/office/drawing/2014/main" id="{00000000-0008-0000-2000-00005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17" name="227 CuadroTexto">
          <a:extLst>
            <a:ext uri="{FF2B5EF4-FFF2-40B4-BE49-F238E27FC236}">
              <a16:creationId xmlns:a16="http://schemas.microsoft.com/office/drawing/2014/main" id="{00000000-0008-0000-2000-00005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18" name="228 CuadroTexto">
          <a:extLst>
            <a:ext uri="{FF2B5EF4-FFF2-40B4-BE49-F238E27FC236}">
              <a16:creationId xmlns:a16="http://schemas.microsoft.com/office/drawing/2014/main" id="{00000000-0008-0000-2000-00005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19" name="229 CuadroTexto">
          <a:extLst>
            <a:ext uri="{FF2B5EF4-FFF2-40B4-BE49-F238E27FC236}">
              <a16:creationId xmlns:a16="http://schemas.microsoft.com/office/drawing/2014/main" id="{00000000-0008-0000-2000-00005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20" name="230 CuadroTexto">
          <a:extLst>
            <a:ext uri="{FF2B5EF4-FFF2-40B4-BE49-F238E27FC236}">
              <a16:creationId xmlns:a16="http://schemas.microsoft.com/office/drawing/2014/main" id="{00000000-0008-0000-2000-00005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21" name="231 CuadroTexto">
          <a:extLst>
            <a:ext uri="{FF2B5EF4-FFF2-40B4-BE49-F238E27FC236}">
              <a16:creationId xmlns:a16="http://schemas.microsoft.com/office/drawing/2014/main" id="{00000000-0008-0000-2000-00005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22" name="232 CuadroTexto">
          <a:extLst>
            <a:ext uri="{FF2B5EF4-FFF2-40B4-BE49-F238E27FC236}">
              <a16:creationId xmlns:a16="http://schemas.microsoft.com/office/drawing/2014/main" id="{00000000-0008-0000-2000-00005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23" name="233 CuadroTexto">
          <a:extLst>
            <a:ext uri="{FF2B5EF4-FFF2-40B4-BE49-F238E27FC236}">
              <a16:creationId xmlns:a16="http://schemas.microsoft.com/office/drawing/2014/main" id="{00000000-0008-0000-2000-00005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24" name="234 CuadroTexto">
          <a:extLst>
            <a:ext uri="{FF2B5EF4-FFF2-40B4-BE49-F238E27FC236}">
              <a16:creationId xmlns:a16="http://schemas.microsoft.com/office/drawing/2014/main" id="{00000000-0008-0000-2000-00005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25" name="235 CuadroTexto">
          <a:extLst>
            <a:ext uri="{FF2B5EF4-FFF2-40B4-BE49-F238E27FC236}">
              <a16:creationId xmlns:a16="http://schemas.microsoft.com/office/drawing/2014/main" id="{00000000-0008-0000-2000-00005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26" name="236 CuadroTexto">
          <a:extLst>
            <a:ext uri="{FF2B5EF4-FFF2-40B4-BE49-F238E27FC236}">
              <a16:creationId xmlns:a16="http://schemas.microsoft.com/office/drawing/2014/main" id="{00000000-0008-0000-2000-00005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27" name="237 CuadroTexto">
          <a:extLst>
            <a:ext uri="{FF2B5EF4-FFF2-40B4-BE49-F238E27FC236}">
              <a16:creationId xmlns:a16="http://schemas.microsoft.com/office/drawing/2014/main" id="{00000000-0008-0000-2000-00005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28" name="238 CuadroTexto">
          <a:extLst>
            <a:ext uri="{FF2B5EF4-FFF2-40B4-BE49-F238E27FC236}">
              <a16:creationId xmlns:a16="http://schemas.microsoft.com/office/drawing/2014/main" id="{00000000-0008-0000-2000-00005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29" name="239 CuadroTexto">
          <a:extLst>
            <a:ext uri="{FF2B5EF4-FFF2-40B4-BE49-F238E27FC236}">
              <a16:creationId xmlns:a16="http://schemas.microsoft.com/office/drawing/2014/main" id="{00000000-0008-0000-2000-00005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30" name="240 CuadroTexto">
          <a:extLst>
            <a:ext uri="{FF2B5EF4-FFF2-40B4-BE49-F238E27FC236}">
              <a16:creationId xmlns:a16="http://schemas.microsoft.com/office/drawing/2014/main" id="{00000000-0008-0000-2000-00005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31" name="241 CuadroTexto">
          <a:extLst>
            <a:ext uri="{FF2B5EF4-FFF2-40B4-BE49-F238E27FC236}">
              <a16:creationId xmlns:a16="http://schemas.microsoft.com/office/drawing/2014/main" id="{00000000-0008-0000-2000-00005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32" name="242 CuadroTexto">
          <a:extLst>
            <a:ext uri="{FF2B5EF4-FFF2-40B4-BE49-F238E27FC236}">
              <a16:creationId xmlns:a16="http://schemas.microsoft.com/office/drawing/2014/main" id="{00000000-0008-0000-2000-00006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33" name="243 CuadroTexto">
          <a:extLst>
            <a:ext uri="{FF2B5EF4-FFF2-40B4-BE49-F238E27FC236}">
              <a16:creationId xmlns:a16="http://schemas.microsoft.com/office/drawing/2014/main" id="{00000000-0008-0000-2000-00006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34" name="244 CuadroTexto">
          <a:extLst>
            <a:ext uri="{FF2B5EF4-FFF2-40B4-BE49-F238E27FC236}">
              <a16:creationId xmlns:a16="http://schemas.microsoft.com/office/drawing/2014/main" id="{00000000-0008-0000-2000-00006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35" name="245 CuadroTexto">
          <a:extLst>
            <a:ext uri="{FF2B5EF4-FFF2-40B4-BE49-F238E27FC236}">
              <a16:creationId xmlns:a16="http://schemas.microsoft.com/office/drawing/2014/main" id="{00000000-0008-0000-2000-00006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36" name="246 CuadroTexto">
          <a:extLst>
            <a:ext uri="{FF2B5EF4-FFF2-40B4-BE49-F238E27FC236}">
              <a16:creationId xmlns:a16="http://schemas.microsoft.com/office/drawing/2014/main" id="{00000000-0008-0000-2000-00006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37" name="247 CuadroTexto">
          <a:extLst>
            <a:ext uri="{FF2B5EF4-FFF2-40B4-BE49-F238E27FC236}">
              <a16:creationId xmlns:a16="http://schemas.microsoft.com/office/drawing/2014/main" id="{00000000-0008-0000-2000-00006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38" name="248 CuadroTexto">
          <a:extLst>
            <a:ext uri="{FF2B5EF4-FFF2-40B4-BE49-F238E27FC236}">
              <a16:creationId xmlns:a16="http://schemas.microsoft.com/office/drawing/2014/main" id="{00000000-0008-0000-2000-00006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39" name="249 CuadroTexto">
          <a:extLst>
            <a:ext uri="{FF2B5EF4-FFF2-40B4-BE49-F238E27FC236}">
              <a16:creationId xmlns:a16="http://schemas.microsoft.com/office/drawing/2014/main" id="{00000000-0008-0000-2000-00006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40" name="250 CuadroTexto">
          <a:extLst>
            <a:ext uri="{FF2B5EF4-FFF2-40B4-BE49-F238E27FC236}">
              <a16:creationId xmlns:a16="http://schemas.microsoft.com/office/drawing/2014/main" id="{00000000-0008-0000-2000-00006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41" name="251 CuadroTexto">
          <a:extLst>
            <a:ext uri="{FF2B5EF4-FFF2-40B4-BE49-F238E27FC236}">
              <a16:creationId xmlns:a16="http://schemas.microsoft.com/office/drawing/2014/main" id="{00000000-0008-0000-2000-00006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42" name="252 CuadroTexto">
          <a:extLst>
            <a:ext uri="{FF2B5EF4-FFF2-40B4-BE49-F238E27FC236}">
              <a16:creationId xmlns:a16="http://schemas.microsoft.com/office/drawing/2014/main" id="{00000000-0008-0000-2000-00006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43" name="253 CuadroTexto">
          <a:extLst>
            <a:ext uri="{FF2B5EF4-FFF2-40B4-BE49-F238E27FC236}">
              <a16:creationId xmlns:a16="http://schemas.microsoft.com/office/drawing/2014/main" id="{00000000-0008-0000-2000-00006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44" name="254 CuadroTexto">
          <a:extLst>
            <a:ext uri="{FF2B5EF4-FFF2-40B4-BE49-F238E27FC236}">
              <a16:creationId xmlns:a16="http://schemas.microsoft.com/office/drawing/2014/main" id="{00000000-0008-0000-2000-00006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45" name="255 CuadroTexto">
          <a:extLst>
            <a:ext uri="{FF2B5EF4-FFF2-40B4-BE49-F238E27FC236}">
              <a16:creationId xmlns:a16="http://schemas.microsoft.com/office/drawing/2014/main" id="{00000000-0008-0000-2000-00006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46" name="256 CuadroTexto">
          <a:extLst>
            <a:ext uri="{FF2B5EF4-FFF2-40B4-BE49-F238E27FC236}">
              <a16:creationId xmlns:a16="http://schemas.microsoft.com/office/drawing/2014/main" id="{00000000-0008-0000-2000-00006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47" name="257 CuadroTexto">
          <a:extLst>
            <a:ext uri="{FF2B5EF4-FFF2-40B4-BE49-F238E27FC236}">
              <a16:creationId xmlns:a16="http://schemas.microsoft.com/office/drawing/2014/main" id="{00000000-0008-0000-2000-00006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48" name="258 CuadroTexto">
          <a:extLst>
            <a:ext uri="{FF2B5EF4-FFF2-40B4-BE49-F238E27FC236}">
              <a16:creationId xmlns:a16="http://schemas.microsoft.com/office/drawing/2014/main" id="{00000000-0008-0000-2000-00007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49" name="259 CuadroTexto">
          <a:extLst>
            <a:ext uri="{FF2B5EF4-FFF2-40B4-BE49-F238E27FC236}">
              <a16:creationId xmlns:a16="http://schemas.microsoft.com/office/drawing/2014/main" id="{00000000-0008-0000-2000-00007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50" name="260 CuadroTexto">
          <a:extLst>
            <a:ext uri="{FF2B5EF4-FFF2-40B4-BE49-F238E27FC236}">
              <a16:creationId xmlns:a16="http://schemas.microsoft.com/office/drawing/2014/main" id="{00000000-0008-0000-2000-00007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51" name="261 CuadroTexto">
          <a:extLst>
            <a:ext uri="{FF2B5EF4-FFF2-40B4-BE49-F238E27FC236}">
              <a16:creationId xmlns:a16="http://schemas.microsoft.com/office/drawing/2014/main" id="{00000000-0008-0000-2000-00007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52" name="262 CuadroTexto">
          <a:extLst>
            <a:ext uri="{FF2B5EF4-FFF2-40B4-BE49-F238E27FC236}">
              <a16:creationId xmlns:a16="http://schemas.microsoft.com/office/drawing/2014/main" id="{00000000-0008-0000-2000-00007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53" name="263 CuadroTexto">
          <a:extLst>
            <a:ext uri="{FF2B5EF4-FFF2-40B4-BE49-F238E27FC236}">
              <a16:creationId xmlns:a16="http://schemas.microsoft.com/office/drawing/2014/main" id="{00000000-0008-0000-2000-00007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54" name="264 CuadroTexto">
          <a:extLst>
            <a:ext uri="{FF2B5EF4-FFF2-40B4-BE49-F238E27FC236}">
              <a16:creationId xmlns:a16="http://schemas.microsoft.com/office/drawing/2014/main" id="{00000000-0008-0000-2000-00007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55" name="265 CuadroTexto">
          <a:extLst>
            <a:ext uri="{FF2B5EF4-FFF2-40B4-BE49-F238E27FC236}">
              <a16:creationId xmlns:a16="http://schemas.microsoft.com/office/drawing/2014/main" id="{00000000-0008-0000-2000-00007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56" name="266 CuadroTexto">
          <a:extLst>
            <a:ext uri="{FF2B5EF4-FFF2-40B4-BE49-F238E27FC236}">
              <a16:creationId xmlns:a16="http://schemas.microsoft.com/office/drawing/2014/main" id="{00000000-0008-0000-2000-00007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57" name="267 CuadroTexto">
          <a:extLst>
            <a:ext uri="{FF2B5EF4-FFF2-40B4-BE49-F238E27FC236}">
              <a16:creationId xmlns:a16="http://schemas.microsoft.com/office/drawing/2014/main" id="{00000000-0008-0000-2000-00007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2366" cy="207869"/>
    <xdr:sp macro="" textlink="">
      <xdr:nvSpPr>
        <xdr:cNvPr id="1658" name="268 CuadroTexto">
          <a:extLst>
            <a:ext uri="{FF2B5EF4-FFF2-40B4-BE49-F238E27FC236}">
              <a16:creationId xmlns:a16="http://schemas.microsoft.com/office/drawing/2014/main" id="{00000000-0008-0000-2000-00007A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659" name="269 CuadroTexto">
          <a:extLst>
            <a:ext uri="{FF2B5EF4-FFF2-40B4-BE49-F238E27FC236}">
              <a16:creationId xmlns:a16="http://schemas.microsoft.com/office/drawing/2014/main" id="{00000000-0008-0000-2000-00007B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660" name="270 CuadroTexto">
          <a:extLst>
            <a:ext uri="{FF2B5EF4-FFF2-40B4-BE49-F238E27FC236}">
              <a16:creationId xmlns:a16="http://schemas.microsoft.com/office/drawing/2014/main" id="{00000000-0008-0000-2000-00007C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661" name="271 CuadroTexto">
          <a:extLst>
            <a:ext uri="{FF2B5EF4-FFF2-40B4-BE49-F238E27FC236}">
              <a16:creationId xmlns:a16="http://schemas.microsoft.com/office/drawing/2014/main" id="{00000000-0008-0000-2000-00007D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662" name="272 CuadroTexto">
          <a:extLst>
            <a:ext uri="{FF2B5EF4-FFF2-40B4-BE49-F238E27FC236}">
              <a16:creationId xmlns:a16="http://schemas.microsoft.com/office/drawing/2014/main" id="{00000000-0008-0000-2000-00007E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663" name="273 CuadroTexto">
          <a:extLst>
            <a:ext uri="{FF2B5EF4-FFF2-40B4-BE49-F238E27FC236}">
              <a16:creationId xmlns:a16="http://schemas.microsoft.com/office/drawing/2014/main" id="{00000000-0008-0000-2000-00007F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664" name="274 CuadroTexto">
          <a:extLst>
            <a:ext uri="{FF2B5EF4-FFF2-40B4-BE49-F238E27FC236}">
              <a16:creationId xmlns:a16="http://schemas.microsoft.com/office/drawing/2014/main" id="{00000000-0008-0000-2000-000080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665" name="275 CuadroTexto">
          <a:extLst>
            <a:ext uri="{FF2B5EF4-FFF2-40B4-BE49-F238E27FC236}">
              <a16:creationId xmlns:a16="http://schemas.microsoft.com/office/drawing/2014/main" id="{00000000-0008-0000-2000-000081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666" name="276 CuadroTexto">
          <a:extLst>
            <a:ext uri="{FF2B5EF4-FFF2-40B4-BE49-F238E27FC236}">
              <a16:creationId xmlns:a16="http://schemas.microsoft.com/office/drawing/2014/main" id="{00000000-0008-0000-2000-000082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667" name="277 CuadroTexto">
          <a:extLst>
            <a:ext uri="{FF2B5EF4-FFF2-40B4-BE49-F238E27FC236}">
              <a16:creationId xmlns:a16="http://schemas.microsoft.com/office/drawing/2014/main" id="{00000000-0008-0000-2000-000083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668" name="278 CuadroTexto">
          <a:extLst>
            <a:ext uri="{FF2B5EF4-FFF2-40B4-BE49-F238E27FC236}">
              <a16:creationId xmlns:a16="http://schemas.microsoft.com/office/drawing/2014/main" id="{00000000-0008-0000-2000-000084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669" name="279 CuadroTexto">
          <a:extLst>
            <a:ext uri="{FF2B5EF4-FFF2-40B4-BE49-F238E27FC236}">
              <a16:creationId xmlns:a16="http://schemas.microsoft.com/office/drawing/2014/main" id="{00000000-0008-0000-2000-000085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670" name="280 CuadroTexto">
          <a:extLst>
            <a:ext uri="{FF2B5EF4-FFF2-40B4-BE49-F238E27FC236}">
              <a16:creationId xmlns:a16="http://schemas.microsoft.com/office/drawing/2014/main" id="{00000000-0008-0000-2000-000086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671" name="281 CuadroTexto">
          <a:extLst>
            <a:ext uri="{FF2B5EF4-FFF2-40B4-BE49-F238E27FC236}">
              <a16:creationId xmlns:a16="http://schemas.microsoft.com/office/drawing/2014/main" id="{00000000-0008-0000-2000-000087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672" name="282 CuadroTexto">
          <a:extLst>
            <a:ext uri="{FF2B5EF4-FFF2-40B4-BE49-F238E27FC236}">
              <a16:creationId xmlns:a16="http://schemas.microsoft.com/office/drawing/2014/main" id="{00000000-0008-0000-2000-000088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673" name="283 CuadroTexto">
          <a:extLst>
            <a:ext uri="{FF2B5EF4-FFF2-40B4-BE49-F238E27FC236}">
              <a16:creationId xmlns:a16="http://schemas.microsoft.com/office/drawing/2014/main" id="{00000000-0008-0000-2000-000089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674" name="284 CuadroTexto">
          <a:extLst>
            <a:ext uri="{FF2B5EF4-FFF2-40B4-BE49-F238E27FC236}">
              <a16:creationId xmlns:a16="http://schemas.microsoft.com/office/drawing/2014/main" id="{00000000-0008-0000-2000-00008A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75" name="285 CuadroTexto">
          <a:extLst>
            <a:ext uri="{FF2B5EF4-FFF2-40B4-BE49-F238E27FC236}">
              <a16:creationId xmlns:a16="http://schemas.microsoft.com/office/drawing/2014/main" id="{00000000-0008-0000-2000-00008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76" name="286 CuadroTexto">
          <a:extLst>
            <a:ext uri="{FF2B5EF4-FFF2-40B4-BE49-F238E27FC236}">
              <a16:creationId xmlns:a16="http://schemas.microsoft.com/office/drawing/2014/main" id="{00000000-0008-0000-2000-00008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77" name="287 CuadroTexto">
          <a:extLst>
            <a:ext uri="{FF2B5EF4-FFF2-40B4-BE49-F238E27FC236}">
              <a16:creationId xmlns:a16="http://schemas.microsoft.com/office/drawing/2014/main" id="{00000000-0008-0000-2000-00008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78" name="288 CuadroTexto">
          <a:extLst>
            <a:ext uri="{FF2B5EF4-FFF2-40B4-BE49-F238E27FC236}">
              <a16:creationId xmlns:a16="http://schemas.microsoft.com/office/drawing/2014/main" id="{00000000-0008-0000-2000-00008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79" name="289 CuadroTexto">
          <a:extLst>
            <a:ext uri="{FF2B5EF4-FFF2-40B4-BE49-F238E27FC236}">
              <a16:creationId xmlns:a16="http://schemas.microsoft.com/office/drawing/2014/main" id="{00000000-0008-0000-2000-00008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80" name="290 CuadroTexto">
          <a:extLst>
            <a:ext uri="{FF2B5EF4-FFF2-40B4-BE49-F238E27FC236}">
              <a16:creationId xmlns:a16="http://schemas.microsoft.com/office/drawing/2014/main" id="{00000000-0008-0000-2000-00009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81" name="291 CuadroTexto">
          <a:extLst>
            <a:ext uri="{FF2B5EF4-FFF2-40B4-BE49-F238E27FC236}">
              <a16:creationId xmlns:a16="http://schemas.microsoft.com/office/drawing/2014/main" id="{00000000-0008-0000-2000-00009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82" name="292 CuadroTexto">
          <a:extLst>
            <a:ext uri="{FF2B5EF4-FFF2-40B4-BE49-F238E27FC236}">
              <a16:creationId xmlns:a16="http://schemas.microsoft.com/office/drawing/2014/main" id="{00000000-0008-0000-2000-00009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83" name="293 CuadroTexto">
          <a:extLst>
            <a:ext uri="{FF2B5EF4-FFF2-40B4-BE49-F238E27FC236}">
              <a16:creationId xmlns:a16="http://schemas.microsoft.com/office/drawing/2014/main" id="{00000000-0008-0000-2000-00009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84" name="294 CuadroTexto">
          <a:extLst>
            <a:ext uri="{FF2B5EF4-FFF2-40B4-BE49-F238E27FC236}">
              <a16:creationId xmlns:a16="http://schemas.microsoft.com/office/drawing/2014/main" id="{00000000-0008-0000-2000-00009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85" name="295 CuadroTexto">
          <a:extLst>
            <a:ext uri="{FF2B5EF4-FFF2-40B4-BE49-F238E27FC236}">
              <a16:creationId xmlns:a16="http://schemas.microsoft.com/office/drawing/2014/main" id="{00000000-0008-0000-2000-00009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86" name="296 CuadroTexto">
          <a:extLst>
            <a:ext uri="{FF2B5EF4-FFF2-40B4-BE49-F238E27FC236}">
              <a16:creationId xmlns:a16="http://schemas.microsoft.com/office/drawing/2014/main" id="{00000000-0008-0000-2000-00009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87" name="17 CuadroTexto">
          <a:extLst>
            <a:ext uri="{FF2B5EF4-FFF2-40B4-BE49-F238E27FC236}">
              <a16:creationId xmlns:a16="http://schemas.microsoft.com/office/drawing/2014/main" id="{00000000-0008-0000-2000-00009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7227" cy="217317"/>
    <xdr:sp macro="" textlink="">
      <xdr:nvSpPr>
        <xdr:cNvPr id="1688" name="90 CuadroTexto">
          <a:extLst>
            <a:ext uri="{FF2B5EF4-FFF2-40B4-BE49-F238E27FC236}">
              <a16:creationId xmlns:a16="http://schemas.microsoft.com/office/drawing/2014/main" id="{00000000-0008-0000-2000-00009806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689" name="91 CuadroTexto">
          <a:extLst>
            <a:ext uri="{FF2B5EF4-FFF2-40B4-BE49-F238E27FC236}">
              <a16:creationId xmlns:a16="http://schemas.microsoft.com/office/drawing/2014/main" id="{00000000-0008-0000-2000-00009906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690" name="92 CuadroTexto">
          <a:extLst>
            <a:ext uri="{FF2B5EF4-FFF2-40B4-BE49-F238E27FC236}">
              <a16:creationId xmlns:a16="http://schemas.microsoft.com/office/drawing/2014/main" id="{00000000-0008-0000-2000-00009A06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691" name="93 CuadroTexto">
          <a:extLst>
            <a:ext uri="{FF2B5EF4-FFF2-40B4-BE49-F238E27FC236}">
              <a16:creationId xmlns:a16="http://schemas.microsoft.com/office/drawing/2014/main" id="{00000000-0008-0000-2000-00009B06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692" name="94 CuadroTexto">
          <a:extLst>
            <a:ext uri="{FF2B5EF4-FFF2-40B4-BE49-F238E27FC236}">
              <a16:creationId xmlns:a16="http://schemas.microsoft.com/office/drawing/2014/main" id="{00000000-0008-0000-2000-00009C06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693" name="95 CuadroTexto">
          <a:extLst>
            <a:ext uri="{FF2B5EF4-FFF2-40B4-BE49-F238E27FC236}">
              <a16:creationId xmlns:a16="http://schemas.microsoft.com/office/drawing/2014/main" id="{00000000-0008-0000-2000-00009D06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694" name="96 CuadroTexto">
          <a:extLst>
            <a:ext uri="{FF2B5EF4-FFF2-40B4-BE49-F238E27FC236}">
              <a16:creationId xmlns:a16="http://schemas.microsoft.com/office/drawing/2014/main" id="{00000000-0008-0000-2000-00009E06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695" name="97 CuadroTexto">
          <a:extLst>
            <a:ext uri="{FF2B5EF4-FFF2-40B4-BE49-F238E27FC236}">
              <a16:creationId xmlns:a16="http://schemas.microsoft.com/office/drawing/2014/main" id="{00000000-0008-0000-2000-00009F06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696" name="98 CuadroTexto">
          <a:extLst>
            <a:ext uri="{FF2B5EF4-FFF2-40B4-BE49-F238E27FC236}">
              <a16:creationId xmlns:a16="http://schemas.microsoft.com/office/drawing/2014/main" id="{00000000-0008-0000-2000-0000A006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697" name="99 CuadroTexto">
          <a:extLst>
            <a:ext uri="{FF2B5EF4-FFF2-40B4-BE49-F238E27FC236}">
              <a16:creationId xmlns:a16="http://schemas.microsoft.com/office/drawing/2014/main" id="{00000000-0008-0000-2000-0000A106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698" name="100 CuadroTexto">
          <a:extLst>
            <a:ext uri="{FF2B5EF4-FFF2-40B4-BE49-F238E27FC236}">
              <a16:creationId xmlns:a16="http://schemas.microsoft.com/office/drawing/2014/main" id="{00000000-0008-0000-2000-0000A206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699" name="101 CuadroTexto">
          <a:extLst>
            <a:ext uri="{FF2B5EF4-FFF2-40B4-BE49-F238E27FC236}">
              <a16:creationId xmlns:a16="http://schemas.microsoft.com/office/drawing/2014/main" id="{00000000-0008-0000-2000-0000A306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00" name="118 CuadroTexto">
          <a:extLst>
            <a:ext uri="{FF2B5EF4-FFF2-40B4-BE49-F238E27FC236}">
              <a16:creationId xmlns:a16="http://schemas.microsoft.com/office/drawing/2014/main" id="{00000000-0008-0000-2000-0000A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01" name="119 CuadroTexto">
          <a:extLst>
            <a:ext uri="{FF2B5EF4-FFF2-40B4-BE49-F238E27FC236}">
              <a16:creationId xmlns:a16="http://schemas.microsoft.com/office/drawing/2014/main" id="{00000000-0008-0000-2000-0000A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02" name="120 CuadroTexto">
          <a:extLst>
            <a:ext uri="{FF2B5EF4-FFF2-40B4-BE49-F238E27FC236}">
              <a16:creationId xmlns:a16="http://schemas.microsoft.com/office/drawing/2014/main" id="{00000000-0008-0000-2000-0000A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03" name="121 CuadroTexto">
          <a:extLst>
            <a:ext uri="{FF2B5EF4-FFF2-40B4-BE49-F238E27FC236}">
              <a16:creationId xmlns:a16="http://schemas.microsoft.com/office/drawing/2014/main" id="{00000000-0008-0000-2000-0000A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04" name="122 CuadroTexto">
          <a:extLst>
            <a:ext uri="{FF2B5EF4-FFF2-40B4-BE49-F238E27FC236}">
              <a16:creationId xmlns:a16="http://schemas.microsoft.com/office/drawing/2014/main" id="{00000000-0008-0000-2000-0000A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05" name="123 CuadroTexto">
          <a:extLst>
            <a:ext uri="{FF2B5EF4-FFF2-40B4-BE49-F238E27FC236}">
              <a16:creationId xmlns:a16="http://schemas.microsoft.com/office/drawing/2014/main" id="{00000000-0008-0000-2000-0000A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06" name="124 CuadroTexto">
          <a:extLst>
            <a:ext uri="{FF2B5EF4-FFF2-40B4-BE49-F238E27FC236}">
              <a16:creationId xmlns:a16="http://schemas.microsoft.com/office/drawing/2014/main" id="{00000000-0008-0000-2000-0000A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07" name="125 CuadroTexto">
          <a:extLst>
            <a:ext uri="{FF2B5EF4-FFF2-40B4-BE49-F238E27FC236}">
              <a16:creationId xmlns:a16="http://schemas.microsoft.com/office/drawing/2014/main" id="{00000000-0008-0000-2000-0000A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08" name="143 CuadroTexto">
          <a:extLst>
            <a:ext uri="{FF2B5EF4-FFF2-40B4-BE49-F238E27FC236}">
              <a16:creationId xmlns:a16="http://schemas.microsoft.com/office/drawing/2014/main" id="{00000000-0008-0000-2000-0000A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09" name="144 CuadroTexto">
          <a:extLst>
            <a:ext uri="{FF2B5EF4-FFF2-40B4-BE49-F238E27FC236}">
              <a16:creationId xmlns:a16="http://schemas.microsoft.com/office/drawing/2014/main" id="{00000000-0008-0000-2000-0000A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10" name="145 CuadroTexto">
          <a:extLst>
            <a:ext uri="{FF2B5EF4-FFF2-40B4-BE49-F238E27FC236}">
              <a16:creationId xmlns:a16="http://schemas.microsoft.com/office/drawing/2014/main" id="{00000000-0008-0000-2000-0000A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11" name="146 CuadroTexto">
          <a:extLst>
            <a:ext uri="{FF2B5EF4-FFF2-40B4-BE49-F238E27FC236}">
              <a16:creationId xmlns:a16="http://schemas.microsoft.com/office/drawing/2014/main" id="{00000000-0008-0000-2000-0000A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12" name="147 CuadroTexto">
          <a:extLst>
            <a:ext uri="{FF2B5EF4-FFF2-40B4-BE49-F238E27FC236}">
              <a16:creationId xmlns:a16="http://schemas.microsoft.com/office/drawing/2014/main" id="{00000000-0008-0000-2000-0000B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13" name="148 CuadroTexto">
          <a:extLst>
            <a:ext uri="{FF2B5EF4-FFF2-40B4-BE49-F238E27FC236}">
              <a16:creationId xmlns:a16="http://schemas.microsoft.com/office/drawing/2014/main" id="{00000000-0008-0000-2000-0000B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14" name="149 CuadroTexto">
          <a:extLst>
            <a:ext uri="{FF2B5EF4-FFF2-40B4-BE49-F238E27FC236}">
              <a16:creationId xmlns:a16="http://schemas.microsoft.com/office/drawing/2014/main" id="{00000000-0008-0000-2000-0000B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15" name="150 CuadroTexto">
          <a:extLst>
            <a:ext uri="{FF2B5EF4-FFF2-40B4-BE49-F238E27FC236}">
              <a16:creationId xmlns:a16="http://schemas.microsoft.com/office/drawing/2014/main" id="{00000000-0008-0000-2000-0000B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16" name="151 CuadroTexto">
          <a:extLst>
            <a:ext uri="{FF2B5EF4-FFF2-40B4-BE49-F238E27FC236}">
              <a16:creationId xmlns:a16="http://schemas.microsoft.com/office/drawing/2014/main" id="{00000000-0008-0000-2000-0000B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17" name="152 CuadroTexto">
          <a:extLst>
            <a:ext uri="{FF2B5EF4-FFF2-40B4-BE49-F238E27FC236}">
              <a16:creationId xmlns:a16="http://schemas.microsoft.com/office/drawing/2014/main" id="{00000000-0008-0000-2000-0000B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18" name="153 CuadroTexto">
          <a:extLst>
            <a:ext uri="{FF2B5EF4-FFF2-40B4-BE49-F238E27FC236}">
              <a16:creationId xmlns:a16="http://schemas.microsoft.com/office/drawing/2014/main" id="{00000000-0008-0000-2000-0000B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19" name="154 CuadroTexto">
          <a:extLst>
            <a:ext uri="{FF2B5EF4-FFF2-40B4-BE49-F238E27FC236}">
              <a16:creationId xmlns:a16="http://schemas.microsoft.com/office/drawing/2014/main" id="{00000000-0008-0000-2000-0000B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20" name="155 CuadroTexto">
          <a:extLst>
            <a:ext uri="{FF2B5EF4-FFF2-40B4-BE49-F238E27FC236}">
              <a16:creationId xmlns:a16="http://schemas.microsoft.com/office/drawing/2014/main" id="{00000000-0008-0000-2000-0000B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21" name="156 CuadroTexto">
          <a:extLst>
            <a:ext uri="{FF2B5EF4-FFF2-40B4-BE49-F238E27FC236}">
              <a16:creationId xmlns:a16="http://schemas.microsoft.com/office/drawing/2014/main" id="{00000000-0008-0000-2000-0000B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22" name="157 CuadroTexto">
          <a:extLst>
            <a:ext uri="{FF2B5EF4-FFF2-40B4-BE49-F238E27FC236}">
              <a16:creationId xmlns:a16="http://schemas.microsoft.com/office/drawing/2014/main" id="{00000000-0008-0000-2000-0000B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23" name="158 CuadroTexto">
          <a:extLst>
            <a:ext uri="{FF2B5EF4-FFF2-40B4-BE49-F238E27FC236}">
              <a16:creationId xmlns:a16="http://schemas.microsoft.com/office/drawing/2014/main" id="{00000000-0008-0000-2000-0000B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24" name="159 CuadroTexto">
          <a:extLst>
            <a:ext uri="{FF2B5EF4-FFF2-40B4-BE49-F238E27FC236}">
              <a16:creationId xmlns:a16="http://schemas.microsoft.com/office/drawing/2014/main" id="{00000000-0008-0000-2000-0000B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25" name="160 CuadroTexto">
          <a:extLst>
            <a:ext uri="{FF2B5EF4-FFF2-40B4-BE49-F238E27FC236}">
              <a16:creationId xmlns:a16="http://schemas.microsoft.com/office/drawing/2014/main" id="{00000000-0008-0000-2000-0000B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26" name="161 CuadroTexto">
          <a:extLst>
            <a:ext uri="{FF2B5EF4-FFF2-40B4-BE49-F238E27FC236}">
              <a16:creationId xmlns:a16="http://schemas.microsoft.com/office/drawing/2014/main" id="{00000000-0008-0000-2000-0000B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27" name="162 CuadroTexto">
          <a:extLst>
            <a:ext uri="{FF2B5EF4-FFF2-40B4-BE49-F238E27FC236}">
              <a16:creationId xmlns:a16="http://schemas.microsoft.com/office/drawing/2014/main" id="{00000000-0008-0000-2000-0000B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28" name="163 CuadroTexto">
          <a:extLst>
            <a:ext uri="{FF2B5EF4-FFF2-40B4-BE49-F238E27FC236}">
              <a16:creationId xmlns:a16="http://schemas.microsoft.com/office/drawing/2014/main" id="{00000000-0008-0000-2000-0000C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29" name="164 CuadroTexto">
          <a:extLst>
            <a:ext uri="{FF2B5EF4-FFF2-40B4-BE49-F238E27FC236}">
              <a16:creationId xmlns:a16="http://schemas.microsoft.com/office/drawing/2014/main" id="{00000000-0008-0000-2000-0000C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30" name="165 CuadroTexto">
          <a:extLst>
            <a:ext uri="{FF2B5EF4-FFF2-40B4-BE49-F238E27FC236}">
              <a16:creationId xmlns:a16="http://schemas.microsoft.com/office/drawing/2014/main" id="{00000000-0008-0000-2000-0000C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31" name="166 CuadroTexto">
          <a:extLst>
            <a:ext uri="{FF2B5EF4-FFF2-40B4-BE49-F238E27FC236}">
              <a16:creationId xmlns:a16="http://schemas.microsoft.com/office/drawing/2014/main" id="{00000000-0008-0000-2000-0000C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32" name="167 CuadroTexto">
          <a:extLst>
            <a:ext uri="{FF2B5EF4-FFF2-40B4-BE49-F238E27FC236}">
              <a16:creationId xmlns:a16="http://schemas.microsoft.com/office/drawing/2014/main" id="{00000000-0008-0000-2000-0000C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33" name="168 CuadroTexto">
          <a:extLst>
            <a:ext uri="{FF2B5EF4-FFF2-40B4-BE49-F238E27FC236}">
              <a16:creationId xmlns:a16="http://schemas.microsoft.com/office/drawing/2014/main" id="{00000000-0008-0000-2000-0000C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34" name="169 CuadroTexto">
          <a:extLst>
            <a:ext uri="{FF2B5EF4-FFF2-40B4-BE49-F238E27FC236}">
              <a16:creationId xmlns:a16="http://schemas.microsoft.com/office/drawing/2014/main" id="{00000000-0008-0000-2000-0000C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35" name="170 CuadroTexto">
          <a:extLst>
            <a:ext uri="{FF2B5EF4-FFF2-40B4-BE49-F238E27FC236}">
              <a16:creationId xmlns:a16="http://schemas.microsoft.com/office/drawing/2014/main" id="{00000000-0008-0000-2000-0000C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36" name="171 CuadroTexto">
          <a:extLst>
            <a:ext uri="{FF2B5EF4-FFF2-40B4-BE49-F238E27FC236}">
              <a16:creationId xmlns:a16="http://schemas.microsoft.com/office/drawing/2014/main" id="{00000000-0008-0000-2000-0000C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37" name="172 CuadroTexto">
          <a:extLst>
            <a:ext uri="{FF2B5EF4-FFF2-40B4-BE49-F238E27FC236}">
              <a16:creationId xmlns:a16="http://schemas.microsoft.com/office/drawing/2014/main" id="{00000000-0008-0000-2000-0000C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38" name="173 CuadroTexto">
          <a:extLst>
            <a:ext uri="{FF2B5EF4-FFF2-40B4-BE49-F238E27FC236}">
              <a16:creationId xmlns:a16="http://schemas.microsoft.com/office/drawing/2014/main" id="{00000000-0008-0000-2000-0000C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39" name="174 CuadroTexto">
          <a:extLst>
            <a:ext uri="{FF2B5EF4-FFF2-40B4-BE49-F238E27FC236}">
              <a16:creationId xmlns:a16="http://schemas.microsoft.com/office/drawing/2014/main" id="{00000000-0008-0000-2000-0000C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40" name="175 CuadroTexto">
          <a:extLst>
            <a:ext uri="{FF2B5EF4-FFF2-40B4-BE49-F238E27FC236}">
              <a16:creationId xmlns:a16="http://schemas.microsoft.com/office/drawing/2014/main" id="{00000000-0008-0000-2000-0000C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41" name="176 CuadroTexto">
          <a:extLst>
            <a:ext uri="{FF2B5EF4-FFF2-40B4-BE49-F238E27FC236}">
              <a16:creationId xmlns:a16="http://schemas.microsoft.com/office/drawing/2014/main" id="{00000000-0008-0000-2000-0000C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42" name="177 CuadroTexto">
          <a:extLst>
            <a:ext uri="{FF2B5EF4-FFF2-40B4-BE49-F238E27FC236}">
              <a16:creationId xmlns:a16="http://schemas.microsoft.com/office/drawing/2014/main" id="{00000000-0008-0000-2000-0000C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43" name="178 CuadroTexto">
          <a:extLst>
            <a:ext uri="{FF2B5EF4-FFF2-40B4-BE49-F238E27FC236}">
              <a16:creationId xmlns:a16="http://schemas.microsoft.com/office/drawing/2014/main" id="{00000000-0008-0000-2000-0000C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44" name="179 CuadroTexto">
          <a:extLst>
            <a:ext uri="{FF2B5EF4-FFF2-40B4-BE49-F238E27FC236}">
              <a16:creationId xmlns:a16="http://schemas.microsoft.com/office/drawing/2014/main" id="{00000000-0008-0000-2000-0000D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45" name="180 CuadroTexto">
          <a:extLst>
            <a:ext uri="{FF2B5EF4-FFF2-40B4-BE49-F238E27FC236}">
              <a16:creationId xmlns:a16="http://schemas.microsoft.com/office/drawing/2014/main" id="{00000000-0008-0000-2000-0000D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46" name="181 CuadroTexto">
          <a:extLst>
            <a:ext uri="{FF2B5EF4-FFF2-40B4-BE49-F238E27FC236}">
              <a16:creationId xmlns:a16="http://schemas.microsoft.com/office/drawing/2014/main" id="{00000000-0008-0000-2000-0000D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47" name="182 CuadroTexto">
          <a:extLst>
            <a:ext uri="{FF2B5EF4-FFF2-40B4-BE49-F238E27FC236}">
              <a16:creationId xmlns:a16="http://schemas.microsoft.com/office/drawing/2014/main" id="{00000000-0008-0000-2000-0000D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48" name="183 CuadroTexto">
          <a:extLst>
            <a:ext uri="{FF2B5EF4-FFF2-40B4-BE49-F238E27FC236}">
              <a16:creationId xmlns:a16="http://schemas.microsoft.com/office/drawing/2014/main" id="{00000000-0008-0000-2000-0000D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49" name="184 CuadroTexto">
          <a:extLst>
            <a:ext uri="{FF2B5EF4-FFF2-40B4-BE49-F238E27FC236}">
              <a16:creationId xmlns:a16="http://schemas.microsoft.com/office/drawing/2014/main" id="{00000000-0008-0000-2000-0000D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50" name="185 CuadroTexto">
          <a:extLst>
            <a:ext uri="{FF2B5EF4-FFF2-40B4-BE49-F238E27FC236}">
              <a16:creationId xmlns:a16="http://schemas.microsoft.com/office/drawing/2014/main" id="{00000000-0008-0000-2000-0000D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51" name="186 CuadroTexto">
          <a:extLst>
            <a:ext uri="{FF2B5EF4-FFF2-40B4-BE49-F238E27FC236}">
              <a16:creationId xmlns:a16="http://schemas.microsoft.com/office/drawing/2014/main" id="{00000000-0008-0000-2000-0000D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52" name="187 CuadroTexto">
          <a:extLst>
            <a:ext uri="{FF2B5EF4-FFF2-40B4-BE49-F238E27FC236}">
              <a16:creationId xmlns:a16="http://schemas.microsoft.com/office/drawing/2014/main" id="{00000000-0008-0000-2000-0000D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53" name="188 CuadroTexto">
          <a:extLst>
            <a:ext uri="{FF2B5EF4-FFF2-40B4-BE49-F238E27FC236}">
              <a16:creationId xmlns:a16="http://schemas.microsoft.com/office/drawing/2014/main" id="{00000000-0008-0000-2000-0000D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54" name="189 CuadroTexto">
          <a:extLst>
            <a:ext uri="{FF2B5EF4-FFF2-40B4-BE49-F238E27FC236}">
              <a16:creationId xmlns:a16="http://schemas.microsoft.com/office/drawing/2014/main" id="{00000000-0008-0000-2000-0000D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55" name="190 CuadroTexto">
          <a:extLst>
            <a:ext uri="{FF2B5EF4-FFF2-40B4-BE49-F238E27FC236}">
              <a16:creationId xmlns:a16="http://schemas.microsoft.com/office/drawing/2014/main" id="{00000000-0008-0000-2000-0000D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56" name="191 CuadroTexto">
          <a:extLst>
            <a:ext uri="{FF2B5EF4-FFF2-40B4-BE49-F238E27FC236}">
              <a16:creationId xmlns:a16="http://schemas.microsoft.com/office/drawing/2014/main" id="{00000000-0008-0000-2000-0000D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57" name="192 CuadroTexto">
          <a:extLst>
            <a:ext uri="{FF2B5EF4-FFF2-40B4-BE49-F238E27FC236}">
              <a16:creationId xmlns:a16="http://schemas.microsoft.com/office/drawing/2014/main" id="{00000000-0008-0000-2000-0000D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58" name="193 CuadroTexto">
          <a:extLst>
            <a:ext uri="{FF2B5EF4-FFF2-40B4-BE49-F238E27FC236}">
              <a16:creationId xmlns:a16="http://schemas.microsoft.com/office/drawing/2014/main" id="{00000000-0008-0000-2000-0000D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59" name="194 CuadroTexto">
          <a:extLst>
            <a:ext uri="{FF2B5EF4-FFF2-40B4-BE49-F238E27FC236}">
              <a16:creationId xmlns:a16="http://schemas.microsoft.com/office/drawing/2014/main" id="{00000000-0008-0000-2000-0000D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60" name="195 CuadroTexto">
          <a:extLst>
            <a:ext uri="{FF2B5EF4-FFF2-40B4-BE49-F238E27FC236}">
              <a16:creationId xmlns:a16="http://schemas.microsoft.com/office/drawing/2014/main" id="{00000000-0008-0000-2000-0000E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61" name="196 CuadroTexto">
          <a:extLst>
            <a:ext uri="{FF2B5EF4-FFF2-40B4-BE49-F238E27FC236}">
              <a16:creationId xmlns:a16="http://schemas.microsoft.com/office/drawing/2014/main" id="{00000000-0008-0000-2000-0000E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62" name="197 CuadroTexto">
          <a:extLst>
            <a:ext uri="{FF2B5EF4-FFF2-40B4-BE49-F238E27FC236}">
              <a16:creationId xmlns:a16="http://schemas.microsoft.com/office/drawing/2014/main" id="{00000000-0008-0000-2000-0000E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63" name="198 CuadroTexto">
          <a:extLst>
            <a:ext uri="{FF2B5EF4-FFF2-40B4-BE49-F238E27FC236}">
              <a16:creationId xmlns:a16="http://schemas.microsoft.com/office/drawing/2014/main" id="{00000000-0008-0000-2000-0000E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64" name="199 CuadroTexto">
          <a:extLst>
            <a:ext uri="{FF2B5EF4-FFF2-40B4-BE49-F238E27FC236}">
              <a16:creationId xmlns:a16="http://schemas.microsoft.com/office/drawing/2014/main" id="{00000000-0008-0000-2000-0000E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65" name="200 CuadroTexto">
          <a:extLst>
            <a:ext uri="{FF2B5EF4-FFF2-40B4-BE49-F238E27FC236}">
              <a16:creationId xmlns:a16="http://schemas.microsoft.com/office/drawing/2014/main" id="{00000000-0008-0000-2000-0000E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66" name="201 CuadroTexto">
          <a:extLst>
            <a:ext uri="{FF2B5EF4-FFF2-40B4-BE49-F238E27FC236}">
              <a16:creationId xmlns:a16="http://schemas.microsoft.com/office/drawing/2014/main" id="{00000000-0008-0000-2000-0000E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67" name="202 CuadroTexto">
          <a:extLst>
            <a:ext uri="{FF2B5EF4-FFF2-40B4-BE49-F238E27FC236}">
              <a16:creationId xmlns:a16="http://schemas.microsoft.com/office/drawing/2014/main" id="{00000000-0008-0000-2000-0000E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68" name="203 CuadroTexto">
          <a:extLst>
            <a:ext uri="{FF2B5EF4-FFF2-40B4-BE49-F238E27FC236}">
              <a16:creationId xmlns:a16="http://schemas.microsoft.com/office/drawing/2014/main" id="{00000000-0008-0000-2000-0000E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69" name="204 CuadroTexto">
          <a:extLst>
            <a:ext uri="{FF2B5EF4-FFF2-40B4-BE49-F238E27FC236}">
              <a16:creationId xmlns:a16="http://schemas.microsoft.com/office/drawing/2014/main" id="{00000000-0008-0000-2000-0000E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70" name="205 CuadroTexto">
          <a:extLst>
            <a:ext uri="{FF2B5EF4-FFF2-40B4-BE49-F238E27FC236}">
              <a16:creationId xmlns:a16="http://schemas.microsoft.com/office/drawing/2014/main" id="{00000000-0008-0000-2000-0000E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71" name="206 CuadroTexto">
          <a:extLst>
            <a:ext uri="{FF2B5EF4-FFF2-40B4-BE49-F238E27FC236}">
              <a16:creationId xmlns:a16="http://schemas.microsoft.com/office/drawing/2014/main" id="{00000000-0008-0000-2000-0000E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72" name="207 CuadroTexto">
          <a:extLst>
            <a:ext uri="{FF2B5EF4-FFF2-40B4-BE49-F238E27FC236}">
              <a16:creationId xmlns:a16="http://schemas.microsoft.com/office/drawing/2014/main" id="{00000000-0008-0000-2000-0000E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73" name="208 CuadroTexto">
          <a:extLst>
            <a:ext uri="{FF2B5EF4-FFF2-40B4-BE49-F238E27FC236}">
              <a16:creationId xmlns:a16="http://schemas.microsoft.com/office/drawing/2014/main" id="{00000000-0008-0000-2000-0000E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74" name="209 CuadroTexto">
          <a:extLst>
            <a:ext uri="{FF2B5EF4-FFF2-40B4-BE49-F238E27FC236}">
              <a16:creationId xmlns:a16="http://schemas.microsoft.com/office/drawing/2014/main" id="{00000000-0008-0000-2000-0000E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75" name="210 CuadroTexto">
          <a:extLst>
            <a:ext uri="{FF2B5EF4-FFF2-40B4-BE49-F238E27FC236}">
              <a16:creationId xmlns:a16="http://schemas.microsoft.com/office/drawing/2014/main" id="{00000000-0008-0000-2000-0000E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76" name="211 CuadroTexto">
          <a:extLst>
            <a:ext uri="{FF2B5EF4-FFF2-40B4-BE49-F238E27FC236}">
              <a16:creationId xmlns:a16="http://schemas.microsoft.com/office/drawing/2014/main" id="{00000000-0008-0000-2000-0000F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77" name="212 CuadroTexto">
          <a:extLst>
            <a:ext uri="{FF2B5EF4-FFF2-40B4-BE49-F238E27FC236}">
              <a16:creationId xmlns:a16="http://schemas.microsoft.com/office/drawing/2014/main" id="{00000000-0008-0000-2000-0000F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78" name="213 CuadroTexto">
          <a:extLst>
            <a:ext uri="{FF2B5EF4-FFF2-40B4-BE49-F238E27FC236}">
              <a16:creationId xmlns:a16="http://schemas.microsoft.com/office/drawing/2014/main" id="{00000000-0008-0000-2000-0000F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79" name="214 CuadroTexto">
          <a:extLst>
            <a:ext uri="{FF2B5EF4-FFF2-40B4-BE49-F238E27FC236}">
              <a16:creationId xmlns:a16="http://schemas.microsoft.com/office/drawing/2014/main" id="{00000000-0008-0000-2000-0000F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80" name="215 CuadroTexto">
          <a:extLst>
            <a:ext uri="{FF2B5EF4-FFF2-40B4-BE49-F238E27FC236}">
              <a16:creationId xmlns:a16="http://schemas.microsoft.com/office/drawing/2014/main" id="{00000000-0008-0000-2000-0000F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81" name="216 CuadroTexto">
          <a:extLst>
            <a:ext uri="{FF2B5EF4-FFF2-40B4-BE49-F238E27FC236}">
              <a16:creationId xmlns:a16="http://schemas.microsoft.com/office/drawing/2014/main" id="{00000000-0008-0000-2000-0000F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82" name="217 CuadroTexto">
          <a:extLst>
            <a:ext uri="{FF2B5EF4-FFF2-40B4-BE49-F238E27FC236}">
              <a16:creationId xmlns:a16="http://schemas.microsoft.com/office/drawing/2014/main" id="{00000000-0008-0000-2000-0000F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83" name="218 CuadroTexto">
          <a:extLst>
            <a:ext uri="{FF2B5EF4-FFF2-40B4-BE49-F238E27FC236}">
              <a16:creationId xmlns:a16="http://schemas.microsoft.com/office/drawing/2014/main" id="{00000000-0008-0000-2000-0000F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84" name="219 CuadroTexto">
          <a:extLst>
            <a:ext uri="{FF2B5EF4-FFF2-40B4-BE49-F238E27FC236}">
              <a16:creationId xmlns:a16="http://schemas.microsoft.com/office/drawing/2014/main" id="{00000000-0008-0000-2000-0000F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85" name="220 CuadroTexto">
          <a:extLst>
            <a:ext uri="{FF2B5EF4-FFF2-40B4-BE49-F238E27FC236}">
              <a16:creationId xmlns:a16="http://schemas.microsoft.com/office/drawing/2014/main" id="{00000000-0008-0000-2000-0000F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86" name="221 CuadroTexto">
          <a:extLst>
            <a:ext uri="{FF2B5EF4-FFF2-40B4-BE49-F238E27FC236}">
              <a16:creationId xmlns:a16="http://schemas.microsoft.com/office/drawing/2014/main" id="{00000000-0008-0000-2000-0000F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87" name="222 CuadroTexto">
          <a:extLst>
            <a:ext uri="{FF2B5EF4-FFF2-40B4-BE49-F238E27FC236}">
              <a16:creationId xmlns:a16="http://schemas.microsoft.com/office/drawing/2014/main" id="{00000000-0008-0000-2000-0000F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88" name="223 CuadroTexto">
          <a:extLst>
            <a:ext uri="{FF2B5EF4-FFF2-40B4-BE49-F238E27FC236}">
              <a16:creationId xmlns:a16="http://schemas.microsoft.com/office/drawing/2014/main" id="{00000000-0008-0000-2000-0000F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89" name="224 CuadroTexto">
          <a:extLst>
            <a:ext uri="{FF2B5EF4-FFF2-40B4-BE49-F238E27FC236}">
              <a16:creationId xmlns:a16="http://schemas.microsoft.com/office/drawing/2014/main" id="{00000000-0008-0000-2000-0000F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90" name="225 CuadroTexto">
          <a:extLst>
            <a:ext uri="{FF2B5EF4-FFF2-40B4-BE49-F238E27FC236}">
              <a16:creationId xmlns:a16="http://schemas.microsoft.com/office/drawing/2014/main" id="{00000000-0008-0000-2000-0000F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91" name="226 CuadroTexto">
          <a:extLst>
            <a:ext uri="{FF2B5EF4-FFF2-40B4-BE49-F238E27FC236}">
              <a16:creationId xmlns:a16="http://schemas.microsoft.com/office/drawing/2014/main" id="{00000000-0008-0000-2000-0000F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92" name="227 CuadroTexto">
          <a:extLst>
            <a:ext uri="{FF2B5EF4-FFF2-40B4-BE49-F238E27FC236}">
              <a16:creationId xmlns:a16="http://schemas.microsoft.com/office/drawing/2014/main" id="{00000000-0008-0000-2000-00000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93" name="228 CuadroTexto">
          <a:extLst>
            <a:ext uri="{FF2B5EF4-FFF2-40B4-BE49-F238E27FC236}">
              <a16:creationId xmlns:a16="http://schemas.microsoft.com/office/drawing/2014/main" id="{00000000-0008-0000-2000-00000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94" name="229 CuadroTexto">
          <a:extLst>
            <a:ext uri="{FF2B5EF4-FFF2-40B4-BE49-F238E27FC236}">
              <a16:creationId xmlns:a16="http://schemas.microsoft.com/office/drawing/2014/main" id="{00000000-0008-0000-2000-00000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95" name="230 CuadroTexto">
          <a:extLst>
            <a:ext uri="{FF2B5EF4-FFF2-40B4-BE49-F238E27FC236}">
              <a16:creationId xmlns:a16="http://schemas.microsoft.com/office/drawing/2014/main" id="{00000000-0008-0000-2000-00000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96" name="231 CuadroTexto">
          <a:extLst>
            <a:ext uri="{FF2B5EF4-FFF2-40B4-BE49-F238E27FC236}">
              <a16:creationId xmlns:a16="http://schemas.microsoft.com/office/drawing/2014/main" id="{00000000-0008-0000-2000-00000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97" name="232 CuadroTexto">
          <a:extLst>
            <a:ext uri="{FF2B5EF4-FFF2-40B4-BE49-F238E27FC236}">
              <a16:creationId xmlns:a16="http://schemas.microsoft.com/office/drawing/2014/main" id="{00000000-0008-0000-2000-00000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98" name="233 CuadroTexto">
          <a:extLst>
            <a:ext uri="{FF2B5EF4-FFF2-40B4-BE49-F238E27FC236}">
              <a16:creationId xmlns:a16="http://schemas.microsoft.com/office/drawing/2014/main" id="{00000000-0008-0000-2000-00000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99" name="234 CuadroTexto">
          <a:extLst>
            <a:ext uri="{FF2B5EF4-FFF2-40B4-BE49-F238E27FC236}">
              <a16:creationId xmlns:a16="http://schemas.microsoft.com/office/drawing/2014/main" id="{00000000-0008-0000-2000-00000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00" name="235 CuadroTexto">
          <a:extLst>
            <a:ext uri="{FF2B5EF4-FFF2-40B4-BE49-F238E27FC236}">
              <a16:creationId xmlns:a16="http://schemas.microsoft.com/office/drawing/2014/main" id="{00000000-0008-0000-2000-00000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01" name="236 CuadroTexto">
          <a:extLst>
            <a:ext uri="{FF2B5EF4-FFF2-40B4-BE49-F238E27FC236}">
              <a16:creationId xmlns:a16="http://schemas.microsoft.com/office/drawing/2014/main" id="{00000000-0008-0000-2000-000009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02" name="237 CuadroTexto">
          <a:extLst>
            <a:ext uri="{FF2B5EF4-FFF2-40B4-BE49-F238E27FC236}">
              <a16:creationId xmlns:a16="http://schemas.microsoft.com/office/drawing/2014/main" id="{00000000-0008-0000-2000-00000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03" name="238 CuadroTexto">
          <a:extLst>
            <a:ext uri="{FF2B5EF4-FFF2-40B4-BE49-F238E27FC236}">
              <a16:creationId xmlns:a16="http://schemas.microsoft.com/office/drawing/2014/main" id="{00000000-0008-0000-2000-00000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04" name="239 CuadroTexto">
          <a:extLst>
            <a:ext uri="{FF2B5EF4-FFF2-40B4-BE49-F238E27FC236}">
              <a16:creationId xmlns:a16="http://schemas.microsoft.com/office/drawing/2014/main" id="{00000000-0008-0000-2000-00000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05" name="240 CuadroTexto">
          <a:extLst>
            <a:ext uri="{FF2B5EF4-FFF2-40B4-BE49-F238E27FC236}">
              <a16:creationId xmlns:a16="http://schemas.microsoft.com/office/drawing/2014/main" id="{00000000-0008-0000-2000-00000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06" name="241 CuadroTexto">
          <a:extLst>
            <a:ext uri="{FF2B5EF4-FFF2-40B4-BE49-F238E27FC236}">
              <a16:creationId xmlns:a16="http://schemas.microsoft.com/office/drawing/2014/main" id="{00000000-0008-0000-2000-00000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07" name="242 CuadroTexto">
          <a:extLst>
            <a:ext uri="{FF2B5EF4-FFF2-40B4-BE49-F238E27FC236}">
              <a16:creationId xmlns:a16="http://schemas.microsoft.com/office/drawing/2014/main" id="{00000000-0008-0000-2000-00000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08" name="243 CuadroTexto">
          <a:extLst>
            <a:ext uri="{FF2B5EF4-FFF2-40B4-BE49-F238E27FC236}">
              <a16:creationId xmlns:a16="http://schemas.microsoft.com/office/drawing/2014/main" id="{00000000-0008-0000-2000-00001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09" name="244 CuadroTexto">
          <a:extLst>
            <a:ext uri="{FF2B5EF4-FFF2-40B4-BE49-F238E27FC236}">
              <a16:creationId xmlns:a16="http://schemas.microsoft.com/office/drawing/2014/main" id="{00000000-0008-0000-2000-00001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10" name="245 CuadroTexto">
          <a:extLst>
            <a:ext uri="{FF2B5EF4-FFF2-40B4-BE49-F238E27FC236}">
              <a16:creationId xmlns:a16="http://schemas.microsoft.com/office/drawing/2014/main" id="{00000000-0008-0000-2000-00001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11" name="246 CuadroTexto">
          <a:extLst>
            <a:ext uri="{FF2B5EF4-FFF2-40B4-BE49-F238E27FC236}">
              <a16:creationId xmlns:a16="http://schemas.microsoft.com/office/drawing/2014/main" id="{00000000-0008-0000-2000-00001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12" name="247 CuadroTexto">
          <a:extLst>
            <a:ext uri="{FF2B5EF4-FFF2-40B4-BE49-F238E27FC236}">
              <a16:creationId xmlns:a16="http://schemas.microsoft.com/office/drawing/2014/main" id="{00000000-0008-0000-2000-00001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13" name="248 CuadroTexto">
          <a:extLst>
            <a:ext uri="{FF2B5EF4-FFF2-40B4-BE49-F238E27FC236}">
              <a16:creationId xmlns:a16="http://schemas.microsoft.com/office/drawing/2014/main" id="{00000000-0008-0000-2000-00001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14" name="249 CuadroTexto">
          <a:extLst>
            <a:ext uri="{FF2B5EF4-FFF2-40B4-BE49-F238E27FC236}">
              <a16:creationId xmlns:a16="http://schemas.microsoft.com/office/drawing/2014/main" id="{00000000-0008-0000-2000-00001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15" name="250 CuadroTexto">
          <a:extLst>
            <a:ext uri="{FF2B5EF4-FFF2-40B4-BE49-F238E27FC236}">
              <a16:creationId xmlns:a16="http://schemas.microsoft.com/office/drawing/2014/main" id="{00000000-0008-0000-2000-00001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16" name="251 CuadroTexto">
          <a:extLst>
            <a:ext uri="{FF2B5EF4-FFF2-40B4-BE49-F238E27FC236}">
              <a16:creationId xmlns:a16="http://schemas.microsoft.com/office/drawing/2014/main" id="{00000000-0008-0000-2000-00001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17" name="252 CuadroTexto">
          <a:extLst>
            <a:ext uri="{FF2B5EF4-FFF2-40B4-BE49-F238E27FC236}">
              <a16:creationId xmlns:a16="http://schemas.microsoft.com/office/drawing/2014/main" id="{00000000-0008-0000-2000-000019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18" name="253 CuadroTexto">
          <a:extLst>
            <a:ext uri="{FF2B5EF4-FFF2-40B4-BE49-F238E27FC236}">
              <a16:creationId xmlns:a16="http://schemas.microsoft.com/office/drawing/2014/main" id="{00000000-0008-0000-2000-00001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19" name="254 CuadroTexto">
          <a:extLst>
            <a:ext uri="{FF2B5EF4-FFF2-40B4-BE49-F238E27FC236}">
              <a16:creationId xmlns:a16="http://schemas.microsoft.com/office/drawing/2014/main" id="{00000000-0008-0000-2000-00001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20" name="255 CuadroTexto">
          <a:extLst>
            <a:ext uri="{FF2B5EF4-FFF2-40B4-BE49-F238E27FC236}">
              <a16:creationId xmlns:a16="http://schemas.microsoft.com/office/drawing/2014/main" id="{00000000-0008-0000-2000-00001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21" name="256 CuadroTexto">
          <a:extLst>
            <a:ext uri="{FF2B5EF4-FFF2-40B4-BE49-F238E27FC236}">
              <a16:creationId xmlns:a16="http://schemas.microsoft.com/office/drawing/2014/main" id="{00000000-0008-0000-2000-00001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22" name="257 CuadroTexto">
          <a:extLst>
            <a:ext uri="{FF2B5EF4-FFF2-40B4-BE49-F238E27FC236}">
              <a16:creationId xmlns:a16="http://schemas.microsoft.com/office/drawing/2014/main" id="{00000000-0008-0000-2000-00001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23" name="258 CuadroTexto">
          <a:extLst>
            <a:ext uri="{FF2B5EF4-FFF2-40B4-BE49-F238E27FC236}">
              <a16:creationId xmlns:a16="http://schemas.microsoft.com/office/drawing/2014/main" id="{00000000-0008-0000-2000-00001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24" name="259 CuadroTexto">
          <a:extLst>
            <a:ext uri="{FF2B5EF4-FFF2-40B4-BE49-F238E27FC236}">
              <a16:creationId xmlns:a16="http://schemas.microsoft.com/office/drawing/2014/main" id="{00000000-0008-0000-2000-00002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25" name="260 CuadroTexto">
          <a:extLst>
            <a:ext uri="{FF2B5EF4-FFF2-40B4-BE49-F238E27FC236}">
              <a16:creationId xmlns:a16="http://schemas.microsoft.com/office/drawing/2014/main" id="{00000000-0008-0000-2000-00002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26" name="261 CuadroTexto">
          <a:extLst>
            <a:ext uri="{FF2B5EF4-FFF2-40B4-BE49-F238E27FC236}">
              <a16:creationId xmlns:a16="http://schemas.microsoft.com/office/drawing/2014/main" id="{00000000-0008-0000-2000-00002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27" name="262 CuadroTexto">
          <a:extLst>
            <a:ext uri="{FF2B5EF4-FFF2-40B4-BE49-F238E27FC236}">
              <a16:creationId xmlns:a16="http://schemas.microsoft.com/office/drawing/2014/main" id="{00000000-0008-0000-2000-00002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28" name="263 CuadroTexto">
          <a:extLst>
            <a:ext uri="{FF2B5EF4-FFF2-40B4-BE49-F238E27FC236}">
              <a16:creationId xmlns:a16="http://schemas.microsoft.com/office/drawing/2014/main" id="{00000000-0008-0000-2000-00002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29" name="264 CuadroTexto">
          <a:extLst>
            <a:ext uri="{FF2B5EF4-FFF2-40B4-BE49-F238E27FC236}">
              <a16:creationId xmlns:a16="http://schemas.microsoft.com/office/drawing/2014/main" id="{00000000-0008-0000-2000-00002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30" name="265 CuadroTexto">
          <a:extLst>
            <a:ext uri="{FF2B5EF4-FFF2-40B4-BE49-F238E27FC236}">
              <a16:creationId xmlns:a16="http://schemas.microsoft.com/office/drawing/2014/main" id="{00000000-0008-0000-2000-00002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31" name="266 CuadroTexto">
          <a:extLst>
            <a:ext uri="{FF2B5EF4-FFF2-40B4-BE49-F238E27FC236}">
              <a16:creationId xmlns:a16="http://schemas.microsoft.com/office/drawing/2014/main" id="{00000000-0008-0000-2000-00002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32" name="267 CuadroTexto">
          <a:extLst>
            <a:ext uri="{FF2B5EF4-FFF2-40B4-BE49-F238E27FC236}">
              <a16:creationId xmlns:a16="http://schemas.microsoft.com/office/drawing/2014/main" id="{00000000-0008-0000-2000-00002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2366" cy="207869"/>
    <xdr:sp macro="" textlink="">
      <xdr:nvSpPr>
        <xdr:cNvPr id="1833" name="268 CuadroTexto">
          <a:extLst>
            <a:ext uri="{FF2B5EF4-FFF2-40B4-BE49-F238E27FC236}">
              <a16:creationId xmlns:a16="http://schemas.microsoft.com/office/drawing/2014/main" id="{00000000-0008-0000-2000-000029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834" name="269 CuadroTexto">
          <a:extLst>
            <a:ext uri="{FF2B5EF4-FFF2-40B4-BE49-F238E27FC236}">
              <a16:creationId xmlns:a16="http://schemas.microsoft.com/office/drawing/2014/main" id="{00000000-0008-0000-2000-00002A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835" name="270 CuadroTexto">
          <a:extLst>
            <a:ext uri="{FF2B5EF4-FFF2-40B4-BE49-F238E27FC236}">
              <a16:creationId xmlns:a16="http://schemas.microsoft.com/office/drawing/2014/main" id="{00000000-0008-0000-2000-00002B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836" name="271 CuadroTexto">
          <a:extLst>
            <a:ext uri="{FF2B5EF4-FFF2-40B4-BE49-F238E27FC236}">
              <a16:creationId xmlns:a16="http://schemas.microsoft.com/office/drawing/2014/main" id="{00000000-0008-0000-2000-00002C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837" name="272 CuadroTexto">
          <a:extLst>
            <a:ext uri="{FF2B5EF4-FFF2-40B4-BE49-F238E27FC236}">
              <a16:creationId xmlns:a16="http://schemas.microsoft.com/office/drawing/2014/main" id="{00000000-0008-0000-2000-00002D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838" name="273 CuadroTexto">
          <a:extLst>
            <a:ext uri="{FF2B5EF4-FFF2-40B4-BE49-F238E27FC236}">
              <a16:creationId xmlns:a16="http://schemas.microsoft.com/office/drawing/2014/main" id="{00000000-0008-0000-2000-00002E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839" name="274 CuadroTexto">
          <a:extLst>
            <a:ext uri="{FF2B5EF4-FFF2-40B4-BE49-F238E27FC236}">
              <a16:creationId xmlns:a16="http://schemas.microsoft.com/office/drawing/2014/main" id="{00000000-0008-0000-2000-00002F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840" name="275 CuadroTexto">
          <a:extLst>
            <a:ext uri="{FF2B5EF4-FFF2-40B4-BE49-F238E27FC236}">
              <a16:creationId xmlns:a16="http://schemas.microsoft.com/office/drawing/2014/main" id="{00000000-0008-0000-2000-000030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841" name="276 CuadroTexto">
          <a:extLst>
            <a:ext uri="{FF2B5EF4-FFF2-40B4-BE49-F238E27FC236}">
              <a16:creationId xmlns:a16="http://schemas.microsoft.com/office/drawing/2014/main" id="{00000000-0008-0000-2000-000031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842" name="277 CuadroTexto">
          <a:extLst>
            <a:ext uri="{FF2B5EF4-FFF2-40B4-BE49-F238E27FC236}">
              <a16:creationId xmlns:a16="http://schemas.microsoft.com/office/drawing/2014/main" id="{00000000-0008-0000-2000-000032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843" name="278 CuadroTexto">
          <a:extLst>
            <a:ext uri="{FF2B5EF4-FFF2-40B4-BE49-F238E27FC236}">
              <a16:creationId xmlns:a16="http://schemas.microsoft.com/office/drawing/2014/main" id="{00000000-0008-0000-2000-000033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844" name="279 CuadroTexto">
          <a:extLst>
            <a:ext uri="{FF2B5EF4-FFF2-40B4-BE49-F238E27FC236}">
              <a16:creationId xmlns:a16="http://schemas.microsoft.com/office/drawing/2014/main" id="{00000000-0008-0000-2000-000034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845" name="280 CuadroTexto">
          <a:extLst>
            <a:ext uri="{FF2B5EF4-FFF2-40B4-BE49-F238E27FC236}">
              <a16:creationId xmlns:a16="http://schemas.microsoft.com/office/drawing/2014/main" id="{00000000-0008-0000-2000-000035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846" name="281 CuadroTexto">
          <a:extLst>
            <a:ext uri="{FF2B5EF4-FFF2-40B4-BE49-F238E27FC236}">
              <a16:creationId xmlns:a16="http://schemas.microsoft.com/office/drawing/2014/main" id="{00000000-0008-0000-2000-000036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847" name="282 CuadroTexto">
          <a:extLst>
            <a:ext uri="{FF2B5EF4-FFF2-40B4-BE49-F238E27FC236}">
              <a16:creationId xmlns:a16="http://schemas.microsoft.com/office/drawing/2014/main" id="{00000000-0008-0000-2000-000037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848" name="283 CuadroTexto">
          <a:extLst>
            <a:ext uri="{FF2B5EF4-FFF2-40B4-BE49-F238E27FC236}">
              <a16:creationId xmlns:a16="http://schemas.microsoft.com/office/drawing/2014/main" id="{00000000-0008-0000-2000-000038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849" name="284 CuadroTexto">
          <a:extLst>
            <a:ext uri="{FF2B5EF4-FFF2-40B4-BE49-F238E27FC236}">
              <a16:creationId xmlns:a16="http://schemas.microsoft.com/office/drawing/2014/main" id="{00000000-0008-0000-2000-000039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50" name="285 CuadroTexto">
          <a:extLst>
            <a:ext uri="{FF2B5EF4-FFF2-40B4-BE49-F238E27FC236}">
              <a16:creationId xmlns:a16="http://schemas.microsoft.com/office/drawing/2014/main" id="{00000000-0008-0000-2000-00003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51" name="286 CuadroTexto">
          <a:extLst>
            <a:ext uri="{FF2B5EF4-FFF2-40B4-BE49-F238E27FC236}">
              <a16:creationId xmlns:a16="http://schemas.microsoft.com/office/drawing/2014/main" id="{00000000-0008-0000-2000-00003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52" name="287 CuadroTexto">
          <a:extLst>
            <a:ext uri="{FF2B5EF4-FFF2-40B4-BE49-F238E27FC236}">
              <a16:creationId xmlns:a16="http://schemas.microsoft.com/office/drawing/2014/main" id="{00000000-0008-0000-2000-00003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53" name="288 CuadroTexto">
          <a:extLst>
            <a:ext uri="{FF2B5EF4-FFF2-40B4-BE49-F238E27FC236}">
              <a16:creationId xmlns:a16="http://schemas.microsoft.com/office/drawing/2014/main" id="{00000000-0008-0000-2000-00003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54" name="289 CuadroTexto">
          <a:extLst>
            <a:ext uri="{FF2B5EF4-FFF2-40B4-BE49-F238E27FC236}">
              <a16:creationId xmlns:a16="http://schemas.microsoft.com/office/drawing/2014/main" id="{00000000-0008-0000-2000-00003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55" name="290 CuadroTexto">
          <a:extLst>
            <a:ext uri="{FF2B5EF4-FFF2-40B4-BE49-F238E27FC236}">
              <a16:creationId xmlns:a16="http://schemas.microsoft.com/office/drawing/2014/main" id="{00000000-0008-0000-2000-00003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56" name="291 CuadroTexto">
          <a:extLst>
            <a:ext uri="{FF2B5EF4-FFF2-40B4-BE49-F238E27FC236}">
              <a16:creationId xmlns:a16="http://schemas.microsoft.com/office/drawing/2014/main" id="{00000000-0008-0000-2000-00004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57" name="292 CuadroTexto">
          <a:extLst>
            <a:ext uri="{FF2B5EF4-FFF2-40B4-BE49-F238E27FC236}">
              <a16:creationId xmlns:a16="http://schemas.microsoft.com/office/drawing/2014/main" id="{00000000-0008-0000-2000-00004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58" name="293 CuadroTexto">
          <a:extLst>
            <a:ext uri="{FF2B5EF4-FFF2-40B4-BE49-F238E27FC236}">
              <a16:creationId xmlns:a16="http://schemas.microsoft.com/office/drawing/2014/main" id="{00000000-0008-0000-2000-00004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59" name="294 CuadroTexto">
          <a:extLst>
            <a:ext uri="{FF2B5EF4-FFF2-40B4-BE49-F238E27FC236}">
              <a16:creationId xmlns:a16="http://schemas.microsoft.com/office/drawing/2014/main" id="{00000000-0008-0000-2000-00004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60" name="295 CuadroTexto">
          <a:extLst>
            <a:ext uri="{FF2B5EF4-FFF2-40B4-BE49-F238E27FC236}">
              <a16:creationId xmlns:a16="http://schemas.microsoft.com/office/drawing/2014/main" id="{00000000-0008-0000-2000-00004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61" name="296 CuadroTexto">
          <a:extLst>
            <a:ext uri="{FF2B5EF4-FFF2-40B4-BE49-F238E27FC236}">
              <a16:creationId xmlns:a16="http://schemas.microsoft.com/office/drawing/2014/main" id="{00000000-0008-0000-2000-00004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1862" name="301 CuadroTexto">
          <a:extLst>
            <a:ext uri="{FF2B5EF4-FFF2-40B4-BE49-F238E27FC236}">
              <a16:creationId xmlns:a16="http://schemas.microsoft.com/office/drawing/2014/main" id="{00000000-0008-0000-2000-00004607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63" name="17 CuadroTexto">
          <a:extLst>
            <a:ext uri="{FF2B5EF4-FFF2-40B4-BE49-F238E27FC236}">
              <a16:creationId xmlns:a16="http://schemas.microsoft.com/office/drawing/2014/main" id="{00000000-0008-0000-2000-00004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7227" cy="217317"/>
    <xdr:sp macro="" textlink="">
      <xdr:nvSpPr>
        <xdr:cNvPr id="1864" name="90 CuadroTexto">
          <a:extLst>
            <a:ext uri="{FF2B5EF4-FFF2-40B4-BE49-F238E27FC236}">
              <a16:creationId xmlns:a16="http://schemas.microsoft.com/office/drawing/2014/main" id="{00000000-0008-0000-2000-00004807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865" name="91 CuadroTexto">
          <a:extLst>
            <a:ext uri="{FF2B5EF4-FFF2-40B4-BE49-F238E27FC236}">
              <a16:creationId xmlns:a16="http://schemas.microsoft.com/office/drawing/2014/main" id="{00000000-0008-0000-2000-00004907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866" name="92 CuadroTexto">
          <a:extLst>
            <a:ext uri="{FF2B5EF4-FFF2-40B4-BE49-F238E27FC236}">
              <a16:creationId xmlns:a16="http://schemas.microsoft.com/office/drawing/2014/main" id="{00000000-0008-0000-2000-00004A07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867" name="93 CuadroTexto">
          <a:extLst>
            <a:ext uri="{FF2B5EF4-FFF2-40B4-BE49-F238E27FC236}">
              <a16:creationId xmlns:a16="http://schemas.microsoft.com/office/drawing/2014/main" id="{00000000-0008-0000-2000-00004B07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868" name="94 CuadroTexto">
          <a:extLst>
            <a:ext uri="{FF2B5EF4-FFF2-40B4-BE49-F238E27FC236}">
              <a16:creationId xmlns:a16="http://schemas.microsoft.com/office/drawing/2014/main" id="{00000000-0008-0000-2000-00004C07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869" name="95 CuadroTexto">
          <a:extLst>
            <a:ext uri="{FF2B5EF4-FFF2-40B4-BE49-F238E27FC236}">
              <a16:creationId xmlns:a16="http://schemas.microsoft.com/office/drawing/2014/main" id="{00000000-0008-0000-2000-00004D07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870" name="96 CuadroTexto">
          <a:extLst>
            <a:ext uri="{FF2B5EF4-FFF2-40B4-BE49-F238E27FC236}">
              <a16:creationId xmlns:a16="http://schemas.microsoft.com/office/drawing/2014/main" id="{00000000-0008-0000-2000-00004E07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871" name="97 CuadroTexto">
          <a:extLst>
            <a:ext uri="{FF2B5EF4-FFF2-40B4-BE49-F238E27FC236}">
              <a16:creationId xmlns:a16="http://schemas.microsoft.com/office/drawing/2014/main" id="{00000000-0008-0000-2000-00004F07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872" name="98 CuadroTexto">
          <a:extLst>
            <a:ext uri="{FF2B5EF4-FFF2-40B4-BE49-F238E27FC236}">
              <a16:creationId xmlns:a16="http://schemas.microsoft.com/office/drawing/2014/main" id="{00000000-0008-0000-2000-00005007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873" name="99 CuadroTexto">
          <a:extLst>
            <a:ext uri="{FF2B5EF4-FFF2-40B4-BE49-F238E27FC236}">
              <a16:creationId xmlns:a16="http://schemas.microsoft.com/office/drawing/2014/main" id="{00000000-0008-0000-2000-00005107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874" name="100 CuadroTexto">
          <a:extLst>
            <a:ext uri="{FF2B5EF4-FFF2-40B4-BE49-F238E27FC236}">
              <a16:creationId xmlns:a16="http://schemas.microsoft.com/office/drawing/2014/main" id="{00000000-0008-0000-2000-00005207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875" name="101 CuadroTexto">
          <a:extLst>
            <a:ext uri="{FF2B5EF4-FFF2-40B4-BE49-F238E27FC236}">
              <a16:creationId xmlns:a16="http://schemas.microsoft.com/office/drawing/2014/main" id="{00000000-0008-0000-2000-00005307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76" name="118 CuadroTexto">
          <a:extLst>
            <a:ext uri="{FF2B5EF4-FFF2-40B4-BE49-F238E27FC236}">
              <a16:creationId xmlns:a16="http://schemas.microsoft.com/office/drawing/2014/main" id="{00000000-0008-0000-2000-00005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77" name="119 CuadroTexto">
          <a:extLst>
            <a:ext uri="{FF2B5EF4-FFF2-40B4-BE49-F238E27FC236}">
              <a16:creationId xmlns:a16="http://schemas.microsoft.com/office/drawing/2014/main" id="{00000000-0008-0000-2000-00005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78" name="120 CuadroTexto">
          <a:extLst>
            <a:ext uri="{FF2B5EF4-FFF2-40B4-BE49-F238E27FC236}">
              <a16:creationId xmlns:a16="http://schemas.microsoft.com/office/drawing/2014/main" id="{00000000-0008-0000-2000-00005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79" name="121 CuadroTexto">
          <a:extLst>
            <a:ext uri="{FF2B5EF4-FFF2-40B4-BE49-F238E27FC236}">
              <a16:creationId xmlns:a16="http://schemas.microsoft.com/office/drawing/2014/main" id="{00000000-0008-0000-2000-00005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80" name="122 CuadroTexto">
          <a:extLst>
            <a:ext uri="{FF2B5EF4-FFF2-40B4-BE49-F238E27FC236}">
              <a16:creationId xmlns:a16="http://schemas.microsoft.com/office/drawing/2014/main" id="{00000000-0008-0000-2000-00005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81" name="123 CuadroTexto">
          <a:extLst>
            <a:ext uri="{FF2B5EF4-FFF2-40B4-BE49-F238E27FC236}">
              <a16:creationId xmlns:a16="http://schemas.microsoft.com/office/drawing/2014/main" id="{00000000-0008-0000-2000-000059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82" name="124 CuadroTexto">
          <a:extLst>
            <a:ext uri="{FF2B5EF4-FFF2-40B4-BE49-F238E27FC236}">
              <a16:creationId xmlns:a16="http://schemas.microsoft.com/office/drawing/2014/main" id="{00000000-0008-0000-2000-00005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83" name="125 CuadroTexto">
          <a:extLst>
            <a:ext uri="{FF2B5EF4-FFF2-40B4-BE49-F238E27FC236}">
              <a16:creationId xmlns:a16="http://schemas.microsoft.com/office/drawing/2014/main" id="{00000000-0008-0000-2000-00005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84" name="143 CuadroTexto">
          <a:extLst>
            <a:ext uri="{FF2B5EF4-FFF2-40B4-BE49-F238E27FC236}">
              <a16:creationId xmlns:a16="http://schemas.microsoft.com/office/drawing/2014/main" id="{00000000-0008-0000-2000-00005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85" name="144 CuadroTexto">
          <a:extLst>
            <a:ext uri="{FF2B5EF4-FFF2-40B4-BE49-F238E27FC236}">
              <a16:creationId xmlns:a16="http://schemas.microsoft.com/office/drawing/2014/main" id="{00000000-0008-0000-2000-00005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86" name="145 CuadroTexto">
          <a:extLst>
            <a:ext uri="{FF2B5EF4-FFF2-40B4-BE49-F238E27FC236}">
              <a16:creationId xmlns:a16="http://schemas.microsoft.com/office/drawing/2014/main" id="{00000000-0008-0000-2000-00005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87" name="146 CuadroTexto">
          <a:extLst>
            <a:ext uri="{FF2B5EF4-FFF2-40B4-BE49-F238E27FC236}">
              <a16:creationId xmlns:a16="http://schemas.microsoft.com/office/drawing/2014/main" id="{00000000-0008-0000-2000-00005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88" name="147 CuadroTexto">
          <a:extLst>
            <a:ext uri="{FF2B5EF4-FFF2-40B4-BE49-F238E27FC236}">
              <a16:creationId xmlns:a16="http://schemas.microsoft.com/office/drawing/2014/main" id="{00000000-0008-0000-2000-00006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89" name="148 CuadroTexto">
          <a:extLst>
            <a:ext uri="{FF2B5EF4-FFF2-40B4-BE49-F238E27FC236}">
              <a16:creationId xmlns:a16="http://schemas.microsoft.com/office/drawing/2014/main" id="{00000000-0008-0000-2000-00006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90" name="149 CuadroTexto">
          <a:extLst>
            <a:ext uri="{FF2B5EF4-FFF2-40B4-BE49-F238E27FC236}">
              <a16:creationId xmlns:a16="http://schemas.microsoft.com/office/drawing/2014/main" id="{00000000-0008-0000-2000-00006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91" name="150 CuadroTexto">
          <a:extLst>
            <a:ext uri="{FF2B5EF4-FFF2-40B4-BE49-F238E27FC236}">
              <a16:creationId xmlns:a16="http://schemas.microsoft.com/office/drawing/2014/main" id="{00000000-0008-0000-2000-00006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92" name="151 CuadroTexto">
          <a:extLst>
            <a:ext uri="{FF2B5EF4-FFF2-40B4-BE49-F238E27FC236}">
              <a16:creationId xmlns:a16="http://schemas.microsoft.com/office/drawing/2014/main" id="{00000000-0008-0000-2000-00006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93" name="152 CuadroTexto">
          <a:extLst>
            <a:ext uri="{FF2B5EF4-FFF2-40B4-BE49-F238E27FC236}">
              <a16:creationId xmlns:a16="http://schemas.microsoft.com/office/drawing/2014/main" id="{00000000-0008-0000-2000-00006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94" name="153 CuadroTexto">
          <a:extLst>
            <a:ext uri="{FF2B5EF4-FFF2-40B4-BE49-F238E27FC236}">
              <a16:creationId xmlns:a16="http://schemas.microsoft.com/office/drawing/2014/main" id="{00000000-0008-0000-2000-00006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95" name="154 CuadroTexto">
          <a:extLst>
            <a:ext uri="{FF2B5EF4-FFF2-40B4-BE49-F238E27FC236}">
              <a16:creationId xmlns:a16="http://schemas.microsoft.com/office/drawing/2014/main" id="{00000000-0008-0000-2000-00006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96" name="155 CuadroTexto">
          <a:extLst>
            <a:ext uri="{FF2B5EF4-FFF2-40B4-BE49-F238E27FC236}">
              <a16:creationId xmlns:a16="http://schemas.microsoft.com/office/drawing/2014/main" id="{00000000-0008-0000-2000-00006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97" name="156 CuadroTexto">
          <a:extLst>
            <a:ext uri="{FF2B5EF4-FFF2-40B4-BE49-F238E27FC236}">
              <a16:creationId xmlns:a16="http://schemas.microsoft.com/office/drawing/2014/main" id="{00000000-0008-0000-2000-000069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98" name="157 CuadroTexto">
          <a:extLst>
            <a:ext uri="{FF2B5EF4-FFF2-40B4-BE49-F238E27FC236}">
              <a16:creationId xmlns:a16="http://schemas.microsoft.com/office/drawing/2014/main" id="{00000000-0008-0000-2000-00006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99" name="158 CuadroTexto">
          <a:extLst>
            <a:ext uri="{FF2B5EF4-FFF2-40B4-BE49-F238E27FC236}">
              <a16:creationId xmlns:a16="http://schemas.microsoft.com/office/drawing/2014/main" id="{00000000-0008-0000-2000-00006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00" name="159 CuadroTexto">
          <a:extLst>
            <a:ext uri="{FF2B5EF4-FFF2-40B4-BE49-F238E27FC236}">
              <a16:creationId xmlns:a16="http://schemas.microsoft.com/office/drawing/2014/main" id="{00000000-0008-0000-2000-00006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01" name="160 CuadroTexto">
          <a:extLst>
            <a:ext uri="{FF2B5EF4-FFF2-40B4-BE49-F238E27FC236}">
              <a16:creationId xmlns:a16="http://schemas.microsoft.com/office/drawing/2014/main" id="{00000000-0008-0000-2000-00006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02" name="161 CuadroTexto">
          <a:extLst>
            <a:ext uri="{FF2B5EF4-FFF2-40B4-BE49-F238E27FC236}">
              <a16:creationId xmlns:a16="http://schemas.microsoft.com/office/drawing/2014/main" id="{00000000-0008-0000-2000-00006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03" name="162 CuadroTexto">
          <a:extLst>
            <a:ext uri="{FF2B5EF4-FFF2-40B4-BE49-F238E27FC236}">
              <a16:creationId xmlns:a16="http://schemas.microsoft.com/office/drawing/2014/main" id="{00000000-0008-0000-2000-00006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04" name="163 CuadroTexto">
          <a:extLst>
            <a:ext uri="{FF2B5EF4-FFF2-40B4-BE49-F238E27FC236}">
              <a16:creationId xmlns:a16="http://schemas.microsoft.com/office/drawing/2014/main" id="{00000000-0008-0000-2000-00007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05" name="164 CuadroTexto">
          <a:extLst>
            <a:ext uri="{FF2B5EF4-FFF2-40B4-BE49-F238E27FC236}">
              <a16:creationId xmlns:a16="http://schemas.microsoft.com/office/drawing/2014/main" id="{00000000-0008-0000-2000-00007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06" name="165 CuadroTexto">
          <a:extLst>
            <a:ext uri="{FF2B5EF4-FFF2-40B4-BE49-F238E27FC236}">
              <a16:creationId xmlns:a16="http://schemas.microsoft.com/office/drawing/2014/main" id="{00000000-0008-0000-2000-00007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07" name="166 CuadroTexto">
          <a:extLst>
            <a:ext uri="{FF2B5EF4-FFF2-40B4-BE49-F238E27FC236}">
              <a16:creationId xmlns:a16="http://schemas.microsoft.com/office/drawing/2014/main" id="{00000000-0008-0000-2000-00007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08" name="167 CuadroTexto">
          <a:extLst>
            <a:ext uri="{FF2B5EF4-FFF2-40B4-BE49-F238E27FC236}">
              <a16:creationId xmlns:a16="http://schemas.microsoft.com/office/drawing/2014/main" id="{00000000-0008-0000-2000-00007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09" name="168 CuadroTexto">
          <a:extLst>
            <a:ext uri="{FF2B5EF4-FFF2-40B4-BE49-F238E27FC236}">
              <a16:creationId xmlns:a16="http://schemas.microsoft.com/office/drawing/2014/main" id="{00000000-0008-0000-2000-00007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10" name="169 CuadroTexto">
          <a:extLst>
            <a:ext uri="{FF2B5EF4-FFF2-40B4-BE49-F238E27FC236}">
              <a16:creationId xmlns:a16="http://schemas.microsoft.com/office/drawing/2014/main" id="{00000000-0008-0000-2000-00007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11" name="170 CuadroTexto">
          <a:extLst>
            <a:ext uri="{FF2B5EF4-FFF2-40B4-BE49-F238E27FC236}">
              <a16:creationId xmlns:a16="http://schemas.microsoft.com/office/drawing/2014/main" id="{00000000-0008-0000-2000-00007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12" name="171 CuadroTexto">
          <a:extLst>
            <a:ext uri="{FF2B5EF4-FFF2-40B4-BE49-F238E27FC236}">
              <a16:creationId xmlns:a16="http://schemas.microsoft.com/office/drawing/2014/main" id="{00000000-0008-0000-2000-00007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13" name="172 CuadroTexto">
          <a:extLst>
            <a:ext uri="{FF2B5EF4-FFF2-40B4-BE49-F238E27FC236}">
              <a16:creationId xmlns:a16="http://schemas.microsoft.com/office/drawing/2014/main" id="{00000000-0008-0000-2000-000079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14" name="173 CuadroTexto">
          <a:extLst>
            <a:ext uri="{FF2B5EF4-FFF2-40B4-BE49-F238E27FC236}">
              <a16:creationId xmlns:a16="http://schemas.microsoft.com/office/drawing/2014/main" id="{00000000-0008-0000-2000-00007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15" name="174 CuadroTexto">
          <a:extLst>
            <a:ext uri="{FF2B5EF4-FFF2-40B4-BE49-F238E27FC236}">
              <a16:creationId xmlns:a16="http://schemas.microsoft.com/office/drawing/2014/main" id="{00000000-0008-0000-2000-00007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16" name="175 CuadroTexto">
          <a:extLst>
            <a:ext uri="{FF2B5EF4-FFF2-40B4-BE49-F238E27FC236}">
              <a16:creationId xmlns:a16="http://schemas.microsoft.com/office/drawing/2014/main" id="{00000000-0008-0000-2000-00007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17" name="176 CuadroTexto">
          <a:extLst>
            <a:ext uri="{FF2B5EF4-FFF2-40B4-BE49-F238E27FC236}">
              <a16:creationId xmlns:a16="http://schemas.microsoft.com/office/drawing/2014/main" id="{00000000-0008-0000-2000-00007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18" name="177 CuadroTexto">
          <a:extLst>
            <a:ext uri="{FF2B5EF4-FFF2-40B4-BE49-F238E27FC236}">
              <a16:creationId xmlns:a16="http://schemas.microsoft.com/office/drawing/2014/main" id="{00000000-0008-0000-2000-00007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19" name="178 CuadroTexto">
          <a:extLst>
            <a:ext uri="{FF2B5EF4-FFF2-40B4-BE49-F238E27FC236}">
              <a16:creationId xmlns:a16="http://schemas.microsoft.com/office/drawing/2014/main" id="{00000000-0008-0000-2000-00007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20" name="179 CuadroTexto">
          <a:extLst>
            <a:ext uri="{FF2B5EF4-FFF2-40B4-BE49-F238E27FC236}">
              <a16:creationId xmlns:a16="http://schemas.microsoft.com/office/drawing/2014/main" id="{00000000-0008-0000-2000-00008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21" name="180 CuadroTexto">
          <a:extLst>
            <a:ext uri="{FF2B5EF4-FFF2-40B4-BE49-F238E27FC236}">
              <a16:creationId xmlns:a16="http://schemas.microsoft.com/office/drawing/2014/main" id="{00000000-0008-0000-2000-00008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22" name="181 CuadroTexto">
          <a:extLst>
            <a:ext uri="{FF2B5EF4-FFF2-40B4-BE49-F238E27FC236}">
              <a16:creationId xmlns:a16="http://schemas.microsoft.com/office/drawing/2014/main" id="{00000000-0008-0000-2000-00008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23" name="182 CuadroTexto">
          <a:extLst>
            <a:ext uri="{FF2B5EF4-FFF2-40B4-BE49-F238E27FC236}">
              <a16:creationId xmlns:a16="http://schemas.microsoft.com/office/drawing/2014/main" id="{00000000-0008-0000-2000-00008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24" name="183 CuadroTexto">
          <a:extLst>
            <a:ext uri="{FF2B5EF4-FFF2-40B4-BE49-F238E27FC236}">
              <a16:creationId xmlns:a16="http://schemas.microsoft.com/office/drawing/2014/main" id="{00000000-0008-0000-2000-00008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25" name="184 CuadroTexto">
          <a:extLst>
            <a:ext uri="{FF2B5EF4-FFF2-40B4-BE49-F238E27FC236}">
              <a16:creationId xmlns:a16="http://schemas.microsoft.com/office/drawing/2014/main" id="{00000000-0008-0000-2000-00008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26" name="185 CuadroTexto">
          <a:extLst>
            <a:ext uri="{FF2B5EF4-FFF2-40B4-BE49-F238E27FC236}">
              <a16:creationId xmlns:a16="http://schemas.microsoft.com/office/drawing/2014/main" id="{00000000-0008-0000-2000-00008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27" name="186 CuadroTexto">
          <a:extLst>
            <a:ext uri="{FF2B5EF4-FFF2-40B4-BE49-F238E27FC236}">
              <a16:creationId xmlns:a16="http://schemas.microsoft.com/office/drawing/2014/main" id="{00000000-0008-0000-2000-00008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28" name="187 CuadroTexto">
          <a:extLst>
            <a:ext uri="{FF2B5EF4-FFF2-40B4-BE49-F238E27FC236}">
              <a16:creationId xmlns:a16="http://schemas.microsoft.com/office/drawing/2014/main" id="{00000000-0008-0000-2000-00008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29" name="188 CuadroTexto">
          <a:extLst>
            <a:ext uri="{FF2B5EF4-FFF2-40B4-BE49-F238E27FC236}">
              <a16:creationId xmlns:a16="http://schemas.microsoft.com/office/drawing/2014/main" id="{00000000-0008-0000-2000-000089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30" name="189 CuadroTexto">
          <a:extLst>
            <a:ext uri="{FF2B5EF4-FFF2-40B4-BE49-F238E27FC236}">
              <a16:creationId xmlns:a16="http://schemas.microsoft.com/office/drawing/2014/main" id="{00000000-0008-0000-2000-00008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31" name="190 CuadroTexto">
          <a:extLst>
            <a:ext uri="{FF2B5EF4-FFF2-40B4-BE49-F238E27FC236}">
              <a16:creationId xmlns:a16="http://schemas.microsoft.com/office/drawing/2014/main" id="{00000000-0008-0000-2000-00008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32" name="191 CuadroTexto">
          <a:extLst>
            <a:ext uri="{FF2B5EF4-FFF2-40B4-BE49-F238E27FC236}">
              <a16:creationId xmlns:a16="http://schemas.microsoft.com/office/drawing/2014/main" id="{00000000-0008-0000-2000-00008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33" name="192 CuadroTexto">
          <a:extLst>
            <a:ext uri="{FF2B5EF4-FFF2-40B4-BE49-F238E27FC236}">
              <a16:creationId xmlns:a16="http://schemas.microsoft.com/office/drawing/2014/main" id="{00000000-0008-0000-2000-00008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34" name="193 CuadroTexto">
          <a:extLst>
            <a:ext uri="{FF2B5EF4-FFF2-40B4-BE49-F238E27FC236}">
              <a16:creationId xmlns:a16="http://schemas.microsoft.com/office/drawing/2014/main" id="{00000000-0008-0000-2000-00008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35" name="194 CuadroTexto">
          <a:extLst>
            <a:ext uri="{FF2B5EF4-FFF2-40B4-BE49-F238E27FC236}">
              <a16:creationId xmlns:a16="http://schemas.microsoft.com/office/drawing/2014/main" id="{00000000-0008-0000-2000-00008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36" name="195 CuadroTexto">
          <a:extLst>
            <a:ext uri="{FF2B5EF4-FFF2-40B4-BE49-F238E27FC236}">
              <a16:creationId xmlns:a16="http://schemas.microsoft.com/office/drawing/2014/main" id="{00000000-0008-0000-2000-00009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37" name="196 CuadroTexto">
          <a:extLst>
            <a:ext uri="{FF2B5EF4-FFF2-40B4-BE49-F238E27FC236}">
              <a16:creationId xmlns:a16="http://schemas.microsoft.com/office/drawing/2014/main" id="{00000000-0008-0000-2000-00009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38" name="197 CuadroTexto">
          <a:extLst>
            <a:ext uri="{FF2B5EF4-FFF2-40B4-BE49-F238E27FC236}">
              <a16:creationId xmlns:a16="http://schemas.microsoft.com/office/drawing/2014/main" id="{00000000-0008-0000-2000-00009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39" name="198 CuadroTexto">
          <a:extLst>
            <a:ext uri="{FF2B5EF4-FFF2-40B4-BE49-F238E27FC236}">
              <a16:creationId xmlns:a16="http://schemas.microsoft.com/office/drawing/2014/main" id="{00000000-0008-0000-2000-00009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40" name="199 CuadroTexto">
          <a:extLst>
            <a:ext uri="{FF2B5EF4-FFF2-40B4-BE49-F238E27FC236}">
              <a16:creationId xmlns:a16="http://schemas.microsoft.com/office/drawing/2014/main" id="{00000000-0008-0000-2000-00009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41" name="200 CuadroTexto">
          <a:extLst>
            <a:ext uri="{FF2B5EF4-FFF2-40B4-BE49-F238E27FC236}">
              <a16:creationId xmlns:a16="http://schemas.microsoft.com/office/drawing/2014/main" id="{00000000-0008-0000-2000-00009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42" name="201 CuadroTexto">
          <a:extLst>
            <a:ext uri="{FF2B5EF4-FFF2-40B4-BE49-F238E27FC236}">
              <a16:creationId xmlns:a16="http://schemas.microsoft.com/office/drawing/2014/main" id="{00000000-0008-0000-2000-00009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43" name="202 CuadroTexto">
          <a:extLst>
            <a:ext uri="{FF2B5EF4-FFF2-40B4-BE49-F238E27FC236}">
              <a16:creationId xmlns:a16="http://schemas.microsoft.com/office/drawing/2014/main" id="{00000000-0008-0000-2000-00009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44" name="203 CuadroTexto">
          <a:extLst>
            <a:ext uri="{FF2B5EF4-FFF2-40B4-BE49-F238E27FC236}">
              <a16:creationId xmlns:a16="http://schemas.microsoft.com/office/drawing/2014/main" id="{00000000-0008-0000-2000-00009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45" name="204 CuadroTexto">
          <a:extLst>
            <a:ext uri="{FF2B5EF4-FFF2-40B4-BE49-F238E27FC236}">
              <a16:creationId xmlns:a16="http://schemas.microsoft.com/office/drawing/2014/main" id="{00000000-0008-0000-2000-000099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46" name="205 CuadroTexto">
          <a:extLst>
            <a:ext uri="{FF2B5EF4-FFF2-40B4-BE49-F238E27FC236}">
              <a16:creationId xmlns:a16="http://schemas.microsoft.com/office/drawing/2014/main" id="{00000000-0008-0000-2000-00009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47" name="206 CuadroTexto">
          <a:extLst>
            <a:ext uri="{FF2B5EF4-FFF2-40B4-BE49-F238E27FC236}">
              <a16:creationId xmlns:a16="http://schemas.microsoft.com/office/drawing/2014/main" id="{00000000-0008-0000-2000-00009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48" name="207 CuadroTexto">
          <a:extLst>
            <a:ext uri="{FF2B5EF4-FFF2-40B4-BE49-F238E27FC236}">
              <a16:creationId xmlns:a16="http://schemas.microsoft.com/office/drawing/2014/main" id="{00000000-0008-0000-2000-00009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49" name="208 CuadroTexto">
          <a:extLst>
            <a:ext uri="{FF2B5EF4-FFF2-40B4-BE49-F238E27FC236}">
              <a16:creationId xmlns:a16="http://schemas.microsoft.com/office/drawing/2014/main" id="{00000000-0008-0000-2000-00009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50" name="209 CuadroTexto">
          <a:extLst>
            <a:ext uri="{FF2B5EF4-FFF2-40B4-BE49-F238E27FC236}">
              <a16:creationId xmlns:a16="http://schemas.microsoft.com/office/drawing/2014/main" id="{00000000-0008-0000-2000-00009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51" name="210 CuadroTexto">
          <a:extLst>
            <a:ext uri="{FF2B5EF4-FFF2-40B4-BE49-F238E27FC236}">
              <a16:creationId xmlns:a16="http://schemas.microsoft.com/office/drawing/2014/main" id="{00000000-0008-0000-2000-00009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52" name="211 CuadroTexto">
          <a:extLst>
            <a:ext uri="{FF2B5EF4-FFF2-40B4-BE49-F238E27FC236}">
              <a16:creationId xmlns:a16="http://schemas.microsoft.com/office/drawing/2014/main" id="{00000000-0008-0000-2000-0000A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53" name="212 CuadroTexto">
          <a:extLst>
            <a:ext uri="{FF2B5EF4-FFF2-40B4-BE49-F238E27FC236}">
              <a16:creationId xmlns:a16="http://schemas.microsoft.com/office/drawing/2014/main" id="{00000000-0008-0000-2000-0000A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54" name="213 CuadroTexto">
          <a:extLst>
            <a:ext uri="{FF2B5EF4-FFF2-40B4-BE49-F238E27FC236}">
              <a16:creationId xmlns:a16="http://schemas.microsoft.com/office/drawing/2014/main" id="{00000000-0008-0000-2000-0000A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55" name="214 CuadroTexto">
          <a:extLst>
            <a:ext uri="{FF2B5EF4-FFF2-40B4-BE49-F238E27FC236}">
              <a16:creationId xmlns:a16="http://schemas.microsoft.com/office/drawing/2014/main" id="{00000000-0008-0000-2000-0000A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56" name="215 CuadroTexto">
          <a:extLst>
            <a:ext uri="{FF2B5EF4-FFF2-40B4-BE49-F238E27FC236}">
              <a16:creationId xmlns:a16="http://schemas.microsoft.com/office/drawing/2014/main" id="{00000000-0008-0000-2000-0000A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57" name="216 CuadroTexto">
          <a:extLst>
            <a:ext uri="{FF2B5EF4-FFF2-40B4-BE49-F238E27FC236}">
              <a16:creationId xmlns:a16="http://schemas.microsoft.com/office/drawing/2014/main" id="{00000000-0008-0000-2000-0000A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58" name="217 CuadroTexto">
          <a:extLst>
            <a:ext uri="{FF2B5EF4-FFF2-40B4-BE49-F238E27FC236}">
              <a16:creationId xmlns:a16="http://schemas.microsoft.com/office/drawing/2014/main" id="{00000000-0008-0000-2000-0000A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59" name="218 CuadroTexto">
          <a:extLst>
            <a:ext uri="{FF2B5EF4-FFF2-40B4-BE49-F238E27FC236}">
              <a16:creationId xmlns:a16="http://schemas.microsoft.com/office/drawing/2014/main" id="{00000000-0008-0000-2000-0000A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60" name="219 CuadroTexto">
          <a:extLst>
            <a:ext uri="{FF2B5EF4-FFF2-40B4-BE49-F238E27FC236}">
              <a16:creationId xmlns:a16="http://schemas.microsoft.com/office/drawing/2014/main" id="{00000000-0008-0000-2000-0000A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61" name="220 CuadroTexto">
          <a:extLst>
            <a:ext uri="{FF2B5EF4-FFF2-40B4-BE49-F238E27FC236}">
              <a16:creationId xmlns:a16="http://schemas.microsoft.com/office/drawing/2014/main" id="{00000000-0008-0000-2000-0000A9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62" name="221 CuadroTexto">
          <a:extLst>
            <a:ext uri="{FF2B5EF4-FFF2-40B4-BE49-F238E27FC236}">
              <a16:creationId xmlns:a16="http://schemas.microsoft.com/office/drawing/2014/main" id="{00000000-0008-0000-2000-0000A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63" name="222 CuadroTexto">
          <a:extLst>
            <a:ext uri="{FF2B5EF4-FFF2-40B4-BE49-F238E27FC236}">
              <a16:creationId xmlns:a16="http://schemas.microsoft.com/office/drawing/2014/main" id="{00000000-0008-0000-2000-0000A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64" name="223 CuadroTexto">
          <a:extLst>
            <a:ext uri="{FF2B5EF4-FFF2-40B4-BE49-F238E27FC236}">
              <a16:creationId xmlns:a16="http://schemas.microsoft.com/office/drawing/2014/main" id="{00000000-0008-0000-2000-0000A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65" name="224 CuadroTexto">
          <a:extLst>
            <a:ext uri="{FF2B5EF4-FFF2-40B4-BE49-F238E27FC236}">
              <a16:creationId xmlns:a16="http://schemas.microsoft.com/office/drawing/2014/main" id="{00000000-0008-0000-2000-0000A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66" name="225 CuadroTexto">
          <a:extLst>
            <a:ext uri="{FF2B5EF4-FFF2-40B4-BE49-F238E27FC236}">
              <a16:creationId xmlns:a16="http://schemas.microsoft.com/office/drawing/2014/main" id="{00000000-0008-0000-2000-0000A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67" name="226 CuadroTexto">
          <a:extLst>
            <a:ext uri="{FF2B5EF4-FFF2-40B4-BE49-F238E27FC236}">
              <a16:creationId xmlns:a16="http://schemas.microsoft.com/office/drawing/2014/main" id="{00000000-0008-0000-2000-0000A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68" name="227 CuadroTexto">
          <a:extLst>
            <a:ext uri="{FF2B5EF4-FFF2-40B4-BE49-F238E27FC236}">
              <a16:creationId xmlns:a16="http://schemas.microsoft.com/office/drawing/2014/main" id="{00000000-0008-0000-2000-0000B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69" name="228 CuadroTexto">
          <a:extLst>
            <a:ext uri="{FF2B5EF4-FFF2-40B4-BE49-F238E27FC236}">
              <a16:creationId xmlns:a16="http://schemas.microsoft.com/office/drawing/2014/main" id="{00000000-0008-0000-2000-0000B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70" name="229 CuadroTexto">
          <a:extLst>
            <a:ext uri="{FF2B5EF4-FFF2-40B4-BE49-F238E27FC236}">
              <a16:creationId xmlns:a16="http://schemas.microsoft.com/office/drawing/2014/main" id="{00000000-0008-0000-2000-0000B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71" name="230 CuadroTexto">
          <a:extLst>
            <a:ext uri="{FF2B5EF4-FFF2-40B4-BE49-F238E27FC236}">
              <a16:creationId xmlns:a16="http://schemas.microsoft.com/office/drawing/2014/main" id="{00000000-0008-0000-2000-0000B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72" name="231 CuadroTexto">
          <a:extLst>
            <a:ext uri="{FF2B5EF4-FFF2-40B4-BE49-F238E27FC236}">
              <a16:creationId xmlns:a16="http://schemas.microsoft.com/office/drawing/2014/main" id="{00000000-0008-0000-2000-0000B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73" name="232 CuadroTexto">
          <a:extLst>
            <a:ext uri="{FF2B5EF4-FFF2-40B4-BE49-F238E27FC236}">
              <a16:creationId xmlns:a16="http://schemas.microsoft.com/office/drawing/2014/main" id="{00000000-0008-0000-2000-0000B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74" name="233 CuadroTexto">
          <a:extLst>
            <a:ext uri="{FF2B5EF4-FFF2-40B4-BE49-F238E27FC236}">
              <a16:creationId xmlns:a16="http://schemas.microsoft.com/office/drawing/2014/main" id="{00000000-0008-0000-2000-0000B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75" name="234 CuadroTexto">
          <a:extLst>
            <a:ext uri="{FF2B5EF4-FFF2-40B4-BE49-F238E27FC236}">
              <a16:creationId xmlns:a16="http://schemas.microsoft.com/office/drawing/2014/main" id="{00000000-0008-0000-2000-0000B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76" name="235 CuadroTexto">
          <a:extLst>
            <a:ext uri="{FF2B5EF4-FFF2-40B4-BE49-F238E27FC236}">
              <a16:creationId xmlns:a16="http://schemas.microsoft.com/office/drawing/2014/main" id="{00000000-0008-0000-2000-0000B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77" name="236 CuadroTexto">
          <a:extLst>
            <a:ext uri="{FF2B5EF4-FFF2-40B4-BE49-F238E27FC236}">
              <a16:creationId xmlns:a16="http://schemas.microsoft.com/office/drawing/2014/main" id="{00000000-0008-0000-2000-0000B9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78" name="237 CuadroTexto">
          <a:extLst>
            <a:ext uri="{FF2B5EF4-FFF2-40B4-BE49-F238E27FC236}">
              <a16:creationId xmlns:a16="http://schemas.microsoft.com/office/drawing/2014/main" id="{00000000-0008-0000-2000-0000B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79" name="238 CuadroTexto">
          <a:extLst>
            <a:ext uri="{FF2B5EF4-FFF2-40B4-BE49-F238E27FC236}">
              <a16:creationId xmlns:a16="http://schemas.microsoft.com/office/drawing/2014/main" id="{00000000-0008-0000-2000-0000B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80" name="239 CuadroTexto">
          <a:extLst>
            <a:ext uri="{FF2B5EF4-FFF2-40B4-BE49-F238E27FC236}">
              <a16:creationId xmlns:a16="http://schemas.microsoft.com/office/drawing/2014/main" id="{00000000-0008-0000-2000-0000B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81" name="240 CuadroTexto">
          <a:extLst>
            <a:ext uri="{FF2B5EF4-FFF2-40B4-BE49-F238E27FC236}">
              <a16:creationId xmlns:a16="http://schemas.microsoft.com/office/drawing/2014/main" id="{00000000-0008-0000-2000-0000B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82" name="241 CuadroTexto">
          <a:extLst>
            <a:ext uri="{FF2B5EF4-FFF2-40B4-BE49-F238E27FC236}">
              <a16:creationId xmlns:a16="http://schemas.microsoft.com/office/drawing/2014/main" id="{00000000-0008-0000-2000-0000B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83" name="242 CuadroTexto">
          <a:extLst>
            <a:ext uri="{FF2B5EF4-FFF2-40B4-BE49-F238E27FC236}">
              <a16:creationId xmlns:a16="http://schemas.microsoft.com/office/drawing/2014/main" id="{00000000-0008-0000-2000-0000B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84" name="243 CuadroTexto">
          <a:extLst>
            <a:ext uri="{FF2B5EF4-FFF2-40B4-BE49-F238E27FC236}">
              <a16:creationId xmlns:a16="http://schemas.microsoft.com/office/drawing/2014/main" id="{00000000-0008-0000-2000-0000C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85" name="244 CuadroTexto">
          <a:extLst>
            <a:ext uri="{FF2B5EF4-FFF2-40B4-BE49-F238E27FC236}">
              <a16:creationId xmlns:a16="http://schemas.microsoft.com/office/drawing/2014/main" id="{00000000-0008-0000-2000-0000C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86" name="245 CuadroTexto">
          <a:extLst>
            <a:ext uri="{FF2B5EF4-FFF2-40B4-BE49-F238E27FC236}">
              <a16:creationId xmlns:a16="http://schemas.microsoft.com/office/drawing/2014/main" id="{00000000-0008-0000-2000-0000C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87" name="246 CuadroTexto">
          <a:extLst>
            <a:ext uri="{FF2B5EF4-FFF2-40B4-BE49-F238E27FC236}">
              <a16:creationId xmlns:a16="http://schemas.microsoft.com/office/drawing/2014/main" id="{00000000-0008-0000-2000-0000C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88" name="247 CuadroTexto">
          <a:extLst>
            <a:ext uri="{FF2B5EF4-FFF2-40B4-BE49-F238E27FC236}">
              <a16:creationId xmlns:a16="http://schemas.microsoft.com/office/drawing/2014/main" id="{00000000-0008-0000-2000-0000C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89" name="248 CuadroTexto">
          <a:extLst>
            <a:ext uri="{FF2B5EF4-FFF2-40B4-BE49-F238E27FC236}">
              <a16:creationId xmlns:a16="http://schemas.microsoft.com/office/drawing/2014/main" id="{00000000-0008-0000-2000-0000C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90" name="249 CuadroTexto">
          <a:extLst>
            <a:ext uri="{FF2B5EF4-FFF2-40B4-BE49-F238E27FC236}">
              <a16:creationId xmlns:a16="http://schemas.microsoft.com/office/drawing/2014/main" id="{00000000-0008-0000-2000-0000C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91" name="250 CuadroTexto">
          <a:extLst>
            <a:ext uri="{FF2B5EF4-FFF2-40B4-BE49-F238E27FC236}">
              <a16:creationId xmlns:a16="http://schemas.microsoft.com/office/drawing/2014/main" id="{00000000-0008-0000-2000-0000C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92" name="251 CuadroTexto">
          <a:extLst>
            <a:ext uri="{FF2B5EF4-FFF2-40B4-BE49-F238E27FC236}">
              <a16:creationId xmlns:a16="http://schemas.microsoft.com/office/drawing/2014/main" id="{00000000-0008-0000-2000-0000C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93" name="252 CuadroTexto">
          <a:extLst>
            <a:ext uri="{FF2B5EF4-FFF2-40B4-BE49-F238E27FC236}">
              <a16:creationId xmlns:a16="http://schemas.microsoft.com/office/drawing/2014/main" id="{00000000-0008-0000-2000-0000C9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94" name="253 CuadroTexto">
          <a:extLst>
            <a:ext uri="{FF2B5EF4-FFF2-40B4-BE49-F238E27FC236}">
              <a16:creationId xmlns:a16="http://schemas.microsoft.com/office/drawing/2014/main" id="{00000000-0008-0000-2000-0000C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95" name="254 CuadroTexto">
          <a:extLst>
            <a:ext uri="{FF2B5EF4-FFF2-40B4-BE49-F238E27FC236}">
              <a16:creationId xmlns:a16="http://schemas.microsoft.com/office/drawing/2014/main" id="{00000000-0008-0000-2000-0000C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96" name="255 CuadroTexto">
          <a:extLst>
            <a:ext uri="{FF2B5EF4-FFF2-40B4-BE49-F238E27FC236}">
              <a16:creationId xmlns:a16="http://schemas.microsoft.com/office/drawing/2014/main" id="{00000000-0008-0000-2000-0000C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97" name="256 CuadroTexto">
          <a:extLst>
            <a:ext uri="{FF2B5EF4-FFF2-40B4-BE49-F238E27FC236}">
              <a16:creationId xmlns:a16="http://schemas.microsoft.com/office/drawing/2014/main" id="{00000000-0008-0000-2000-0000C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98" name="257 CuadroTexto">
          <a:extLst>
            <a:ext uri="{FF2B5EF4-FFF2-40B4-BE49-F238E27FC236}">
              <a16:creationId xmlns:a16="http://schemas.microsoft.com/office/drawing/2014/main" id="{00000000-0008-0000-2000-0000C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99" name="258 CuadroTexto">
          <a:extLst>
            <a:ext uri="{FF2B5EF4-FFF2-40B4-BE49-F238E27FC236}">
              <a16:creationId xmlns:a16="http://schemas.microsoft.com/office/drawing/2014/main" id="{00000000-0008-0000-2000-0000C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00" name="259 CuadroTexto">
          <a:extLst>
            <a:ext uri="{FF2B5EF4-FFF2-40B4-BE49-F238E27FC236}">
              <a16:creationId xmlns:a16="http://schemas.microsoft.com/office/drawing/2014/main" id="{00000000-0008-0000-2000-0000D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01" name="260 CuadroTexto">
          <a:extLst>
            <a:ext uri="{FF2B5EF4-FFF2-40B4-BE49-F238E27FC236}">
              <a16:creationId xmlns:a16="http://schemas.microsoft.com/office/drawing/2014/main" id="{00000000-0008-0000-2000-0000D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02" name="261 CuadroTexto">
          <a:extLst>
            <a:ext uri="{FF2B5EF4-FFF2-40B4-BE49-F238E27FC236}">
              <a16:creationId xmlns:a16="http://schemas.microsoft.com/office/drawing/2014/main" id="{00000000-0008-0000-2000-0000D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03" name="262 CuadroTexto">
          <a:extLst>
            <a:ext uri="{FF2B5EF4-FFF2-40B4-BE49-F238E27FC236}">
              <a16:creationId xmlns:a16="http://schemas.microsoft.com/office/drawing/2014/main" id="{00000000-0008-0000-2000-0000D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04" name="263 CuadroTexto">
          <a:extLst>
            <a:ext uri="{FF2B5EF4-FFF2-40B4-BE49-F238E27FC236}">
              <a16:creationId xmlns:a16="http://schemas.microsoft.com/office/drawing/2014/main" id="{00000000-0008-0000-2000-0000D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05" name="264 CuadroTexto">
          <a:extLst>
            <a:ext uri="{FF2B5EF4-FFF2-40B4-BE49-F238E27FC236}">
              <a16:creationId xmlns:a16="http://schemas.microsoft.com/office/drawing/2014/main" id="{00000000-0008-0000-2000-0000D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06" name="265 CuadroTexto">
          <a:extLst>
            <a:ext uri="{FF2B5EF4-FFF2-40B4-BE49-F238E27FC236}">
              <a16:creationId xmlns:a16="http://schemas.microsoft.com/office/drawing/2014/main" id="{00000000-0008-0000-2000-0000D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07" name="266 CuadroTexto">
          <a:extLst>
            <a:ext uri="{FF2B5EF4-FFF2-40B4-BE49-F238E27FC236}">
              <a16:creationId xmlns:a16="http://schemas.microsoft.com/office/drawing/2014/main" id="{00000000-0008-0000-2000-0000D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08" name="267 CuadroTexto">
          <a:extLst>
            <a:ext uri="{FF2B5EF4-FFF2-40B4-BE49-F238E27FC236}">
              <a16:creationId xmlns:a16="http://schemas.microsoft.com/office/drawing/2014/main" id="{00000000-0008-0000-2000-0000D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2366" cy="207869"/>
    <xdr:sp macro="" textlink="">
      <xdr:nvSpPr>
        <xdr:cNvPr id="2009" name="268 CuadroTexto">
          <a:extLst>
            <a:ext uri="{FF2B5EF4-FFF2-40B4-BE49-F238E27FC236}">
              <a16:creationId xmlns:a16="http://schemas.microsoft.com/office/drawing/2014/main" id="{00000000-0008-0000-2000-0000D9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010" name="269 CuadroTexto">
          <a:extLst>
            <a:ext uri="{FF2B5EF4-FFF2-40B4-BE49-F238E27FC236}">
              <a16:creationId xmlns:a16="http://schemas.microsoft.com/office/drawing/2014/main" id="{00000000-0008-0000-2000-0000DA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011" name="270 CuadroTexto">
          <a:extLst>
            <a:ext uri="{FF2B5EF4-FFF2-40B4-BE49-F238E27FC236}">
              <a16:creationId xmlns:a16="http://schemas.microsoft.com/office/drawing/2014/main" id="{00000000-0008-0000-2000-0000DB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012" name="271 CuadroTexto">
          <a:extLst>
            <a:ext uri="{FF2B5EF4-FFF2-40B4-BE49-F238E27FC236}">
              <a16:creationId xmlns:a16="http://schemas.microsoft.com/office/drawing/2014/main" id="{00000000-0008-0000-2000-0000DC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013" name="272 CuadroTexto">
          <a:extLst>
            <a:ext uri="{FF2B5EF4-FFF2-40B4-BE49-F238E27FC236}">
              <a16:creationId xmlns:a16="http://schemas.microsoft.com/office/drawing/2014/main" id="{00000000-0008-0000-2000-0000DD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014" name="273 CuadroTexto">
          <a:extLst>
            <a:ext uri="{FF2B5EF4-FFF2-40B4-BE49-F238E27FC236}">
              <a16:creationId xmlns:a16="http://schemas.microsoft.com/office/drawing/2014/main" id="{00000000-0008-0000-2000-0000DE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015" name="274 CuadroTexto">
          <a:extLst>
            <a:ext uri="{FF2B5EF4-FFF2-40B4-BE49-F238E27FC236}">
              <a16:creationId xmlns:a16="http://schemas.microsoft.com/office/drawing/2014/main" id="{00000000-0008-0000-2000-0000DF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016" name="275 CuadroTexto">
          <a:extLst>
            <a:ext uri="{FF2B5EF4-FFF2-40B4-BE49-F238E27FC236}">
              <a16:creationId xmlns:a16="http://schemas.microsoft.com/office/drawing/2014/main" id="{00000000-0008-0000-2000-0000E0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017" name="276 CuadroTexto">
          <a:extLst>
            <a:ext uri="{FF2B5EF4-FFF2-40B4-BE49-F238E27FC236}">
              <a16:creationId xmlns:a16="http://schemas.microsoft.com/office/drawing/2014/main" id="{00000000-0008-0000-2000-0000E1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018" name="277 CuadroTexto">
          <a:extLst>
            <a:ext uri="{FF2B5EF4-FFF2-40B4-BE49-F238E27FC236}">
              <a16:creationId xmlns:a16="http://schemas.microsoft.com/office/drawing/2014/main" id="{00000000-0008-0000-2000-0000E2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019" name="278 CuadroTexto">
          <a:extLst>
            <a:ext uri="{FF2B5EF4-FFF2-40B4-BE49-F238E27FC236}">
              <a16:creationId xmlns:a16="http://schemas.microsoft.com/office/drawing/2014/main" id="{00000000-0008-0000-2000-0000E3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020" name="279 CuadroTexto">
          <a:extLst>
            <a:ext uri="{FF2B5EF4-FFF2-40B4-BE49-F238E27FC236}">
              <a16:creationId xmlns:a16="http://schemas.microsoft.com/office/drawing/2014/main" id="{00000000-0008-0000-2000-0000E4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021" name="280 CuadroTexto">
          <a:extLst>
            <a:ext uri="{FF2B5EF4-FFF2-40B4-BE49-F238E27FC236}">
              <a16:creationId xmlns:a16="http://schemas.microsoft.com/office/drawing/2014/main" id="{00000000-0008-0000-2000-0000E5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022" name="281 CuadroTexto">
          <a:extLst>
            <a:ext uri="{FF2B5EF4-FFF2-40B4-BE49-F238E27FC236}">
              <a16:creationId xmlns:a16="http://schemas.microsoft.com/office/drawing/2014/main" id="{00000000-0008-0000-2000-0000E6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023" name="282 CuadroTexto">
          <a:extLst>
            <a:ext uri="{FF2B5EF4-FFF2-40B4-BE49-F238E27FC236}">
              <a16:creationId xmlns:a16="http://schemas.microsoft.com/office/drawing/2014/main" id="{00000000-0008-0000-2000-0000E7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024" name="283 CuadroTexto">
          <a:extLst>
            <a:ext uri="{FF2B5EF4-FFF2-40B4-BE49-F238E27FC236}">
              <a16:creationId xmlns:a16="http://schemas.microsoft.com/office/drawing/2014/main" id="{00000000-0008-0000-2000-0000E8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025" name="284 CuadroTexto">
          <a:extLst>
            <a:ext uri="{FF2B5EF4-FFF2-40B4-BE49-F238E27FC236}">
              <a16:creationId xmlns:a16="http://schemas.microsoft.com/office/drawing/2014/main" id="{00000000-0008-0000-2000-0000E9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026" name="285 CuadroTexto">
          <a:extLst>
            <a:ext uri="{FF2B5EF4-FFF2-40B4-BE49-F238E27FC236}">
              <a16:creationId xmlns:a16="http://schemas.microsoft.com/office/drawing/2014/main" id="{00000000-0008-0000-2000-0000E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27" name="286 CuadroTexto">
          <a:extLst>
            <a:ext uri="{FF2B5EF4-FFF2-40B4-BE49-F238E27FC236}">
              <a16:creationId xmlns:a16="http://schemas.microsoft.com/office/drawing/2014/main" id="{00000000-0008-0000-2000-0000E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28" name="287 CuadroTexto">
          <a:extLst>
            <a:ext uri="{FF2B5EF4-FFF2-40B4-BE49-F238E27FC236}">
              <a16:creationId xmlns:a16="http://schemas.microsoft.com/office/drawing/2014/main" id="{00000000-0008-0000-2000-0000E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29" name="288 CuadroTexto">
          <a:extLst>
            <a:ext uri="{FF2B5EF4-FFF2-40B4-BE49-F238E27FC236}">
              <a16:creationId xmlns:a16="http://schemas.microsoft.com/office/drawing/2014/main" id="{00000000-0008-0000-2000-0000E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30" name="289 CuadroTexto">
          <a:extLst>
            <a:ext uri="{FF2B5EF4-FFF2-40B4-BE49-F238E27FC236}">
              <a16:creationId xmlns:a16="http://schemas.microsoft.com/office/drawing/2014/main" id="{00000000-0008-0000-2000-0000E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31" name="290 CuadroTexto">
          <a:extLst>
            <a:ext uri="{FF2B5EF4-FFF2-40B4-BE49-F238E27FC236}">
              <a16:creationId xmlns:a16="http://schemas.microsoft.com/office/drawing/2014/main" id="{00000000-0008-0000-2000-0000E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32" name="291 CuadroTexto">
          <a:extLst>
            <a:ext uri="{FF2B5EF4-FFF2-40B4-BE49-F238E27FC236}">
              <a16:creationId xmlns:a16="http://schemas.microsoft.com/office/drawing/2014/main" id="{00000000-0008-0000-2000-0000F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33" name="292 CuadroTexto">
          <a:extLst>
            <a:ext uri="{FF2B5EF4-FFF2-40B4-BE49-F238E27FC236}">
              <a16:creationId xmlns:a16="http://schemas.microsoft.com/office/drawing/2014/main" id="{00000000-0008-0000-2000-0000F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34" name="293 CuadroTexto">
          <a:extLst>
            <a:ext uri="{FF2B5EF4-FFF2-40B4-BE49-F238E27FC236}">
              <a16:creationId xmlns:a16="http://schemas.microsoft.com/office/drawing/2014/main" id="{00000000-0008-0000-2000-0000F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35" name="294 CuadroTexto">
          <a:extLst>
            <a:ext uri="{FF2B5EF4-FFF2-40B4-BE49-F238E27FC236}">
              <a16:creationId xmlns:a16="http://schemas.microsoft.com/office/drawing/2014/main" id="{00000000-0008-0000-2000-0000F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36" name="295 CuadroTexto">
          <a:extLst>
            <a:ext uri="{FF2B5EF4-FFF2-40B4-BE49-F238E27FC236}">
              <a16:creationId xmlns:a16="http://schemas.microsoft.com/office/drawing/2014/main" id="{00000000-0008-0000-2000-0000F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37" name="296 CuadroTexto">
          <a:extLst>
            <a:ext uri="{FF2B5EF4-FFF2-40B4-BE49-F238E27FC236}">
              <a16:creationId xmlns:a16="http://schemas.microsoft.com/office/drawing/2014/main" id="{00000000-0008-0000-2000-0000F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38" name="17 CuadroTexto">
          <a:extLst>
            <a:ext uri="{FF2B5EF4-FFF2-40B4-BE49-F238E27FC236}">
              <a16:creationId xmlns:a16="http://schemas.microsoft.com/office/drawing/2014/main" id="{00000000-0008-0000-2000-0000F607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97227" cy="217317"/>
    <xdr:sp macro="" textlink="">
      <xdr:nvSpPr>
        <xdr:cNvPr id="2039" name="90 CuadroTexto">
          <a:extLst>
            <a:ext uri="{FF2B5EF4-FFF2-40B4-BE49-F238E27FC236}">
              <a16:creationId xmlns:a16="http://schemas.microsoft.com/office/drawing/2014/main" id="{00000000-0008-0000-2000-0000F7070000}"/>
            </a:ext>
          </a:extLst>
        </xdr:cNvPr>
        <xdr:cNvSpPr txBox="1"/>
      </xdr:nvSpPr>
      <xdr:spPr>
        <a:xfrm>
          <a:off x="0" y="224790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2040" name="91 CuadroTexto">
          <a:extLst>
            <a:ext uri="{FF2B5EF4-FFF2-40B4-BE49-F238E27FC236}">
              <a16:creationId xmlns:a16="http://schemas.microsoft.com/office/drawing/2014/main" id="{00000000-0008-0000-2000-0000F8070000}"/>
            </a:ext>
          </a:extLst>
        </xdr:cNvPr>
        <xdr:cNvSpPr txBox="1"/>
      </xdr:nvSpPr>
      <xdr:spPr>
        <a:xfrm>
          <a:off x="0" y="224790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2041" name="92 CuadroTexto">
          <a:extLst>
            <a:ext uri="{FF2B5EF4-FFF2-40B4-BE49-F238E27FC236}">
              <a16:creationId xmlns:a16="http://schemas.microsoft.com/office/drawing/2014/main" id="{00000000-0008-0000-2000-0000F9070000}"/>
            </a:ext>
          </a:extLst>
        </xdr:cNvPr>
        <xdr:cNvSpPr txBox="1"/>
      </xdr:nvSpPr>
      <xdr:spPr>
        <a:xfrm>
          <a:off x="0" y="224790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2042" name="93 CuadroTexto">
          <a:extLst>
            <a:ext uri="{FF2B5EF4-FFF2-40B4-BE49-F238E27FC236}">
              <a16:creationId xmlns:a16="http://schemas.microsoft.com/office/drawing/2014/main" id="{00000000-0008-0000-2000-0000FA070000}"/>
            </a:ext>
          </a:extLst>
        </xdr:cNvPr>
        <xdr:cNvSpPr txBox="1"/>
      </xdr:nvSpPr>
      <xdr:spPr>
        <a:xfrm>
          <a:off x="0" y="224790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2043" name="94 CuadroTexto">
          <a:extLst>
            <a:ext uri="{FF2B5EF4-FFF2-40B4-BE49-F238E27FC236}">
              <a16:creationId xmlns:a16="http://schemas.microsoft.com/office/drawing/2014/main" id="{00000000-0008-0000-2000-0000FB070000}"/>
            </a:ext>
          </a:extLst>
        </xdr:cNvPr>
        <xdr:cNvSpPr txBox="1"/>
      </xdr:nvSpPr>
      <xdr:spPr>
        <a:xfrm>
          <a:off x="0" y="224790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2044" name="95 CuadroTexto">
          <a:extLst>
            <a:ext uri="{FF2B5EF4-FFF2-40B4-BE49-F238E27FC236}">
              <a16:creationId xmlns:a16="http://schemas.microsoft.com/office/drawing/2014/main" id="{00000000-0008-0000-2000-0000FC070000}"/>
            </a:ext>
          </a:extLst>
        </xdr:cNvPr>
        <xdr:cNvSpPr txBox="1"/>
      </xdr:nvSpPr>
      <xdr:spPr>
        <a:xfrm>
          <a:off x="0" y="224790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2045" name="96 CuadroTexto">
          <a:extLst>
            <a:ext uri="{FF2B5EF4-FFF2-40B4-BE49-F238E27FC236}">
              <a16:creationId xmlns:a16="http://schemas.microsoft.com/office/drawing/2014/main" id="{00000000-0008-0000-2000-0000FD070000}"/>
            </a:ext>
          </a:extLst>
        </xdr:cNvPr>
        <xdr:cNvSpPr txBox="1"/>
      </xdr:nvSpPr>
      <xdr:spPr>
        <a:xfrm>
          <a:off x="0" y="224790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2046" name="97 CuadroTexto">
          <a:extLst>
            <a:ext uri="{FF2B5EF4-FFF2-40B4-BE49-F238E27FC236}">
              <a16:creationId xmlns:a16="http://schemas.microsoft.com/office/drawing/2014/main" id="{00000000-0008-0000-2000-0000FE070000}"/>
            </a:ext>
          </a:extLst>
        </xdr:cNvPr>
        <xdr:cNvSpPr txBox="1"/>
      </xdr:nvSpPr>
      <xdr:spPr>
        <a:xfrm>
          <a:off x="0" y="224790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2047" name="98 CuadroTexto">
          <a:extLst>
            <a:ext uri="{FF2B5EF4-FFF2-40B4-BE49-F238E27FC236}">
              <a16:creationId xmlns:a16="http://schemas.microsoft.com/office/drawing/2014/main" id="{00000000-0008-0000-2000-0000FF070000}"/>
            </a:ext>
          </a:extLst>
        </xdr:cNvPr>
        <xdr:cNvSpPr txBox="1"/>
      </xdr:nvSpPr>
      <xdr:spPr>
        <a:xfrm>
          <a:off x="0" y="224790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2048" name="99 CuadroTexto">
          <a:extLst>
            <a:ext uri="{FF2B5EF4-FFF2-40B4-BE49-F238E27FC236}">
              <a16:creationId xmlns:a16="http://schemas.microsoft.com/office/drawing/2014/main" id="{00000000-0008-0000-2000-000000080000}"/>
            </a:ext>
          </a:extLst>
        </xdr:cNvPr>
        <xdr:cNvSpPr txBox="1"/>
      </xdr:nvSpPr>
      <xdr:spPr>
        <a:xfrm>
          <a:off x="0" y="224790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2049" name="100 CuadroTexto">
          <a:extLst>
            <a:ext uri="{FF2B5EF4-FFF2-40B4-BE49-F238E27FC236}">
              <a16:creationId xmlns:a16="http://schemas.microsoft.com/office/drawing/2014/main" id="{00000000-0008-0000-2000-000001080000}"/>
            </a:ext>
          </a:extLst>
        </xdr:cNvPr>
        <xdr:cNvSpPr txBox="1"/>
      </xdr:nvSpPr>
      <xdr:spPr>
        <a:xfrm>
          <a:off x="0" y="224790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2050" name="101 CuadroTexto">
          <a:extLst>
            <a:ext uri="{FF2B5EF4-FFF2-40B4-BE49-F238E27FC236}">
              <a16:creationId xmlns:a16="http://schemas.microsoft.com/office/drawing/2014/main" id="{00000000-0008-0000-2000-000002080000}"/>
            </a:ext>
          </a:extLst>
        </xdr:cNvPr>
        <xdr:cNvSpPr txBox="1"/>
      </xdr:nvSpPr>
      <xdr:spPr>
        <a:xfrm>
          <a:off x="0" y="224790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051" name="118 CuadroTexto">
          <a:extLst>
            <a:ext uri="{FF2B5EF4-FFF2-40B4-BE49-F238E27FC236}">
              <a16:creationId xmlns:a16="http://schemas.microsoft.com/office/drawing/2014/main" id="{00000000-0008-0000-2000-000003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52" name="119 CuadroTexto">
          <a:extLst>
            <a:ext uri="{FF2B5EF4-FFF2-40B4-BE49-F238E27FC236}">
              <a16:creationId xmlns:a16="http://schemas.microsoft.com/office/drawing/2014/main" id="{00000000-0008-0000-2000-000004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53" name="120 CuadroTexto">
          <a:extLst>
            <a:ext uri="{FF2B5EF4-FFF2-40B4-BE49-F238E27FC236}">
              <a16:creationId xmlns:a16="http://schemas.microsoft.com/office/drawing/2014/main" id="{00000000-0008-0000-2000-000005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54" name="121 CuadroTexto">
          <a:extLst>
            <a:ext uri="{FF2B5EF4-FFF2-40B4-BE49-F238E27FC236}">
              <a16:creationId xmlns:a16="http://schemas.microsoft.com/office/drawing/2014/main" id="{00000000-0008-0000-2000-000006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55" name="122 CuadroTexto">
          <a:extLst>
            <a:ext uri="{FF2B5EF4-FFF2-40B4-BE49-F238E27FC236}">
              <a16:creationId xmlns:a16="http://schemas.microsoft.com/office/drawing/2014/main" id="{00000000-0008-0000-2000-000007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56" name="123 CuadroTexto">
          <a:extLst>
            <a:ext uri="{FF2B5EF4-FFF2-40B4-BE49-F238E27FC236}">
              <a16:creationId xmlns:a16="http://schemas.microsoft.com/office/drawing/2014/main" id="{00000000-0008-0000-2000-000008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57" name="124 CuadroTexto">
          <a:extLst>
            <a:ext uri="{FF2B5EF4-FFF2-40B4-BE49-F238E27FC236}">
              <a16:creationId xmlns:a16="http://schemas.microsoft.com/office/drawing/2014/main" id="{00000000-0008-0000-2000-000009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58" name="125 CuadroTexto">
          <a:extLst>
            <a:ext uri="{FF2B5EF4-FFF2-40B4-BE49-F238E27FC236}">
              <a16:creationId xmlns:a16="http://schemas.microsoft.com/office/drawing/2014/main" id="{00000000-0008-0000-2000-00000A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59" name="143 CuadroTexto">
          <a:extLst>
            <a:ext uri="{FF2B5EF4-FFF2-40B4-BE49-F238E27FC236}">
              <a16:creationId xmlns:a16="http://schemas.microsoft.com/office/drawing/2014/main" id="{00000000-0008-0000-2000-00000B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60" name="144 CuadroTexto">
          <a:extLst>
            <a:ext uri="{FF2B5EF4-FFF2-40B4-BE49-F238E27FC236}">
              <a16:creationId xmlns:a16="http://schemas.microsoft.com/office/drawing/2014/main" id="{00000000-0008-0000-2000-00000C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61" name="145 CuadroTexto">
          <a:extLst>
            <a:ext uri="{FF2B5EF4-FFF2-40B4-BE49-F238E27FC236}">
              <a16:creationId xmlns:a16="http://schemas.microsoft.com/office/drawing/2014/main" id="{00000000-0008-0000-2000-00000D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62" name="146 CuadroTexto">
          <a:extLst>
            <a:ext uri="{FF2B5EF4-FFF2-40B4-BE49-F238E27FC236}">
              <a16:creationId xmlns:a16="http://schemas.microsoft.com/office/drawing/2014/main" id="{00000000-0008-0000-2000-00000E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63" name="147 CuadroTexto">
          <a:extLst>
            <a:ext uri="{FF2B5EF4-FFF2-40B4-BE49-F238E27FC236}">
              <a16:creationId xmlns:a16="http://schemas.microsoft.com/office/drawing/2014/main" id="{00000000-0008-0000-2000-00000F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64" name="148 CuadroTexto">
          <a:extLst>
            <a:ext uri="{FF2B5EF4-FFF2-40B4-BE49-F238E27FC236}">
              <a16:creationId xmlns:a16="http://schemas.microsoft.com/office/drawing/2014/main" id="{00000000-0008-0000-2000-000010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65" name="149 CuadroTexto">
          <a:extLst>
            <a:ext uri="{FF2B5EF4-FFF2-40B4-BE49-F238E27FC236}">
              <a16:creationId xmlns:a16="http://schemas.microsoft.com/office/drawing/2014/main" id="{00000000-0008-0000-2000-000011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66" name="150 CuadroTexto">
          <a:extLst>
            <a:ext uri="{FF2B5EF4-FFF2-40B4-BE49-F238E27FC236}">
              <a16:creationId xmlns:a16="http://schemas.microsoft.com/office/drawing/2014/main" id="{00000000-0008-0000-2000-000012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67" name="151 CuadroTexto">
          <a:extLst>
            <a:ext uri="{FF2B5EF4-FFF2-40B4-BE49-F238E27FC236}">
              <a16:creationId xmlns:a16="http://schemas.microsoft.com/office/drawing/2014/main" id="{00000000-0008-0000-2000-000013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68" name="152 CuadroTexto">
          <a:extLst>
            <a:ext uri="{FF2B5EF4-FFF2-40B4-BE49-F238E27FC236}">
              <a16:creationId xmlns:a16="http://schemas.microsoft.com/office/drawing/2014/main" id="{00000000-0008-0000-2000-000014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69" name="153 CuadroTexto">
          <a:extLst>
            <a:ext uri="{FF2B5EF4-FFF2-40B4-BE49-F238E27FC236}">
              <a16:creationId xmlns:a16="http://schemas.microsoft.com/office/drawing/2014/main" id="{00000000-0008-0000-2000-000015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70" name="154 CuadroTexto">
          <a:extLst>
            <a:ext uri="{FF2B5EF4-FFF2-40B4-BE49-F238E27FC236}">
              <a16:creationId xmlns:a16="http://schemas.microsoft.com/office/drawing/2014/main" id="{00000000-0008-0000-2000-000016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71" name="155 CuadroTexto">
          <a:extLst>
            <a:ext uri="{FF2B5EF4-FFF2-40B4-BE49-F238E27FC236}">
              <a16:creationId xmlns:a16="http://schemas.microsoft.com/office/drawing/2014/main" id="{00000000-0008-0000-2000-000017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72" name="156 CuadroTexto">
          <a:extLst>
            <a:ext uri="{FF2B5EF4-FFF2-40B4-BE49-F238E27FC236}">
              <a16:creationId xmlns:a16="http://schemas.microsoft.com/office/drawing/2014/main" id="{00000000-0008-0000-2000-000018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73" name="157 CuadroTexto">
          <a:extLst>
            <a:ext uri="{FF2B5EF4-FFF2-40B4-BE49-F238E27FC236}">
              <a16:creationId xmlns:a16="http://schemas.microsoft.com/office/drawing/2014/main" id="{00000000-0008-0000-2000-000019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74" name="158 CuadroTexto">
          <a:extLst>
            <a:ext uri="{FF2B5EF4-FFF2-40B4-BE49-F238E27FC236}">
              <a16:creationId xmlns:a16="http://schemas.microsoft.com/office/drawing/2014/main" id="{00000000-0008-0000-2000-00001A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75" name="159 CuadroTexto">
          <a:extLst>
            <a:ext uri="{FF2B5EF4-FFF2-40B4-BE49-F238E27FC236}">
              <a16:creationId xmlns:a16="http://schemas.microsoft.com/office/drawing/2014/main" id="{00000000-0008-0000-2000-00001B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76" name="160 CuadroTexto">
          <a:extLst>
            <a:ext uri="{FF2B5EF4-FFF2-40B4-BE49-F238E27FC236}">
              <a16:creationId xmlns:a16="http://schemas.microsoft.com/office/drawing/2014/main" id="{00000000-0008-0000-2000-00001C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77" name="161 CuadroTexto">
          <a:extLst>
            <a:ext uri="{FF2B5EF4-FFF2-40B4-BE49-F238E27FC236}">
              <a16:creationId xmlns:a16="http://schemas.microsoft.com/office/drawing/2014/main" id="{00000000-0008-0000-2000-00001D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78" name="162 CuadroTexto">
          <a:extLst>
            <a:ext uri="{FF2B5EF4-FFF2-40B4-BE49-F238E27FC236}">
              <a16:creationId xmlns:a16="http://schemas.microsoft.com/office/drawing/2014/main" id="{00000000-0008-0000-2000-00001E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79" name="163 CuadroTexto">
          <a:extLst>
            <a:ext uri="{FF2B5EF4-FFF2-40B4-BE49-F238E27FC236}">
              <a16:creationId xmlns:a16="http://schemas.microsoft.com/office/drawing/2014/main" id="{00000000-0008-0000-2000-00001F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80" name="164 CuadroTexto">
          <a:extLst>
            <a:ext uri="{FF2B5EF4-FFF2-40B4-BE49-F238E27FC236}">
              <a16:creationId xmlns:a16="http://schemas.microsoft.com/office/drawing/2014/main" id="{00000000-0008-0000-2000-000020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81" name="165 CuadroTexto">
          <a:extLst>
            <a:ext uri="{FF2B5EF4-FFF2-40B4-BE49-F238E27FC236}">
              <a16:creationId xmlns:a16="http://schemas.microsoft.com/office/drawing/2014/main" id="{00000000-0008-0000-2000-000021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82" name="166 CuadroTexto">
          <a:extLst>
            <a:ext uri="{FF2B5EF4-FFF2-40B4-BE49-F238E27FC236}">
              <a16:creationId xmlns:a16="http://schemas.microsoft.com/office/drawing/2014/main" id="{00000000-0008-0000-2000-000022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83" name="167 CuadroTexto">
          <a:extLst>
            <a:ext uri="{FF2B5EF4-FFF2-40B4-BE49-F238E27FC236}">
              <a16:creationId xmlns:a16="http://schemas.microsoft.com/office/drawing/2014/main" id="{00000000-0008-0000-2000-000023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84" name="168 CuadroTexto">
          <a:extLst>
            <a:ext uri="{FF2B5EF4-FFF2-40B4-BE49-F238E27FC236}">
              <a16:creationId xmlns:a16="http://schemas.microsoft.com/office/drawing/2014/main" id="{00000000-0008-0000-2000-000024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85" name="169 CuadroTexto">
          <a:extLst>
            <a:ext uri="{FF2B5EF4-FFF2-40B4-BE49-F238E27FC236}">
              <a16:creationId xmlns:a16="http://schemas.microsoft.com/office/drawing/2014/main" id="{00000000-0008-0000-2000-000025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86" name="170 CuadroTexto">
          <a:extLst>
            <a:ext uri="{FF2B5EF4-FFF2-40B4-BE49-F238E27FC236}">
              <a16:creationId xmlns:a16="http://schemas.microsoft.com/office/drawing/2014/main" id="{00000000-0008-0000-2000-000026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87" name="171 CuadroTexto">
          <a:extLst>
            <a:ext uri="{FF2B5EF4-FFF2-40B4-BE49-F238E27FC236}">
              <a16:creationId xmlns:a16="http://schemas.microsoft.com/office/drawing/2014/main" id="{00000000-0008-0000-2000-000027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88" name="172 CuadroTexto">
          <a:extLst>
            <a:ext uri="{FF2B5EF4-FFF2-40B4-BE49-F238E27FC236}">
              <a16:creationId xmlns:a16="http://schemas.microsoft.com/office/drawing/2014/main" id="{00000000-0008-0000-2000-000028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89" name="173 CuadroTexto">
          <a:extLst>
            <a:ext uri="{FF2B5EF4-FFF2-40B4-BE49-F238E27FC236}">
              <a16:creationId xmlns:a16="http://schemas.microsoft.com/office/drawing/2014/main" id="{00000000-0008-0000-2000-000029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90" name="174 CuadroTexto">
          <a:extLst>
            <a:ext uri="{FF2B5EF4-FFF2-40B4-BE49-F238E27FC236}">
              <a16:creationId xmlns:a16="http://schemas.microsoft.com/office/drawing/2014/main" id="{00000000-0008-0000-2000-00002A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91" name="175 CuadroTexto">
          <a:extLst>
            <a:ext uri="{FF2B5EF4-FFF2-40B4-BE49-F238E27FC236}">
              <a16:creationId xmlns:a16="http://schemas.microsoft.com/office/drawing/2014/main" id="{00000000-0008-0000-2000-00002B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92" name="176 CuadroTexto">
          <a:extLst>
            <a:ext uri="{FF2B5EF4-FFF2-40B4-BE49-F238E27FC236}">
              <a16:creationId xmlns:a16="http://schemas.microsoft.com/office/drawing/2014/main" id="{00000000-0008-0000-2000-00002C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93" name="177 CuadroTexto">
          <a:extLst>
            <a:ext uri="{FF2B5EF4-FFF2-40B4-BE49-F238E27FC236}">
              <a16:creationId xmlns:a16="http://schemas.microsoft.com/office/drawing/2014/main" id="{00000000-0008-0000-2000-00002D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94" name="178 CuadroTexto">
          <a:extLst>
            <a:ext uri="{FF2B5EF4-FFF2-40B4-BE49-F238E27FC236}">
              <a16:creationId xmlns:a16="http://schemas.microsoft.com/office/drawing/2014/main" id="{00000000-0008-0000-2000-00002E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95" name="179 CuadroTexto">
          <a:extLst>
            <a:ext uri="{FF2B5EF4-FFF2-40B4-BE49-F238E27FC236}">
              <a16:creationId xmlns:a16="http://schemas.microsoft.com/office/drawing/2014/main" id="{00000000-0008-0000-2000-00002F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96" name="180 CuadroTexto">
          <a:extLst>
            <a:ext uri="{FF2B5EF4-FFF2-40B4-BE49-F238E27FC236}">
              <a16:creationId xmlns:a16="http://schemas.microsoft.com/office/drawing/2014/main" id="{00000000-0008-0000-2000-000030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97" name="181 CuadroTexto">
          <a:extLst>
            <a:ext uri="{FF2B5EF4-FFF2-40B4-BE49-F238E27FC236}">
              <a16:creationId xmlns:a16="http://schemas.microsoft.com/office/drawing/2014/main" id="{00000000-0008-0000-2000-000031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98" name="182 CuadroTexto">
          <a:extLst>
            <a:ext uri="{FF2B5EF4-FFF2-40B4-BE49-F238E27FC236}">
              <a16:creationId xmlns:a16="http://schemas.microsoft.com/office/drawing/2014/main" id="{00000000-0008-0000-2000-000032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99" name="183 CuadroTexto">
          <a:extLst>
            <a:ext uri="{FF2B5EF4-FFF2-40B4-BE49-F238E27FC236}">
              <a16:creationId xmlns:a16="http://schemas.microsoft.com/office/drawing/2014/main" id="{00000000-0008-0000-2000-000033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00" name="184 CuadroTexto">
          <a:extLst>
            <a:ext uri="{FF2B5EF4-FFF2-40B4-BE49-F238E27FC236}">
              <a16:creationId xmlns:a16="http://schemas.microsoft.com/office/drawing/2014/main" id="{00000000-0008-0000-2000-000034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01" name="185 CuadroTexto">
          <a:extLst>
            <a:ext uri="{FF2B5EF4-FFF2-40B4-BE49-F238E27FC236}">
              <a16:creationId xmlns:a16="http://schemas.microsoft.com/office/drawing/2014/main" id="{00000000-0008-0000-2000-000035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02" name="186 CuadroTexto">
          <a:extLst>
            <a:ext uri="{FF2B5EF4-FFF2-40B4-BE49-F238E27FC236}">
              <a16:creationId xmlns:a16="http://schemas.microsoft.com/office/drawing/2014/main" id="{00000000-0008-0000-2000-000036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03" name="187 CuadroTexto">
          <a:extLst>
            <a:ext uri="{FF2B5EF4-FFF2-40B4-BE49-F238E27FC236}">
              <a16:creationId xmlns:a16="http://schemas.microsoft.com/office/drawing/2014/main" id="{00000000-0008-0000-2000-000037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04" name="188 CuadroTexto">
          <a:extLst>
            <a:ext uri="{FF2B5EF4-FFF2-40B4-BE49-F238E27FC236}">
              <a16:creationId xmlns:a16="http://schemas.microsoft.com/office/drawing/2014/main" id="{00000000-0008-0000-2000-000038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05" name="189 CuadroTexto">
          <a:extLst>
            <a:ext uri="{FF2B5EF4-FFF2-40B4-BE49-F238E27FC236}">
              <a16:creationId xmlns:a16="http://schemas.microsoft.com/office/drawing/2014/main" id="{00000000-0008-0000-2000-000039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06" name="190 CuadroTexto">
          <a:extLst>
            <a:ext uri="{FF2B5EF4-FFF2-40B4-BE49-F238E27FC236}">
              <a16:creationId xmlns:a16="http://schemas.microsoft.com/office/drawing/2014/main" id="{00000000-0008-0000-2000-00003A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07" name="191 CuadroTexto">
          <a:extLst>
            <a:ext uri="{FF2B5EF4-FFF2-40B4-BE49-F238E27FC236}">
              <a16:creationId xmlns:a16="http://schemas.microsoft.com/office/drawing/2014/main" id="{00000000-0008-0000-2000-00003B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08" name="192 CuadroTexto">
          <a:extLst>
            <a:ext uri="{FF2B5EF4-FFF2-40B4-BE49-F238E27FC236}">
              <a16:creationId xmlns:a16="http://schemas.microsoft.com/office/drawing/2014/main" id="{00000000-0008-0000-2000-00003C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09" name="193 CuadroTexto">
          <a:extLst>
            <a:ext uri="{FF2B5EF4-FFF2-40B4-BE49-F238E27FC236}">
              <a16:creationId xmlns:a16="http://schemas.microsoft.com/office/drawing/2014/main" id="{00000000-0008-0000-2000-00003D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10" name="194 CuadroTexto">
          <a:extLst>
            <a:ext uri="{FF2B5EF4-FFF2-40B4-BE49-F238E27FC236}">
              <a16:creationId xmlns:a16="http://schemas.microsoft.com/office/drawing/2014/main" id="{00000000-0008-0000-2000-00003E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11" name="195 CuadroTexto">
          <a:extLst>
            <a:ext uri="{FF2B5EF4-FFF2-40B4-BE49-F238E27FC236}">
              <a16:creationId xmlns:a16="http://schemas.microsoft.com/office/drawing/2014/main" id="{00000000-0008-0000-2000-00003F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12" name="196 CuadroTexto">
          <a:extLst>
            <a:ext uri="{FF2B5EF4-FFF2-40B4-BE49-F238E27FC236}">
              <a16:creationId xmlns:a16="http://schemas.microsoft.com/office/drawing/2014/main" id="{00000000-0008-0000-2000-000040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13" name="197 CuadroTexto">
          <a:extLst>
            <a:ext uri="{FF2B5EF4-FFF2-40B4-BE49-F238E27FC236}">
              <a16:creationId xmlns:a16="http://schemas.microsoft.com/office/drawing/2014/main" id="{00000000-0008-0000-2000-000041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14" name="198 CuadroTexto">
          <a:extLst>
            <a:ext uri="{FF2B5EF4-FFF2-40B4-BE49-F238E27FC236}">
              <a16:creationId xmlns:a16="http://schemas.microsoft.com/office/drawing/2014/main" id="{00000000-0008-0000-2000-000042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15" name="199 CuadroTexto">
          <a:extLst>
            <a:ext uri="{FF2B5EF4-FFF2-40B4-BE49-F238E27FC236}">
              <a16:creationId xmlns:a16="http://schemas.microsoft.com/office/drawing/2014/main" id="{00000000-0008-0000-2000-000043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16" name="200 CuadroTexto">
          <a:extLst>
            <a:ext uri="{FF2B5EF4-FFF2-40B4-BE49-F238E27FC236}">
              <a16:creationId xmlns:a16="http://schemas.microsoft.com/office/drawing/2014/main" id="{00000000-0008-0000-2000-000044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17" name="201 CuadroTexto">
          <a:extLst>
            <a:ext uri="{FF2B5EF4-FFF2-40B4-BE49-F238E27FC236}">
              <a16:creationId xmlns:a16="http://schemas.microsoft.com/office/drawing/2014/main" id="{00000000-0008-0000-2000-000045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18" name="202 CuadroTexto">
          <a:extLst>
            <a:ext uri="{FF2B5EF4-FFF2-40B4-BE49-F238E27FC236}">
              <a16:creationId xmlns:a16="http://schemas.microsoft.com/office/drawing/2014/main" id="{00000000-0008-0000-2000-000046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19" name="203 CuadroTexto">
          <a:extLst>
            <a:ext uri="{FF2B5EF4-FFF2-40B4-BE49-F238E27FC236}">
              <a16:creationId xmlns:a16="http://schemas.microsoft.com/office/drawing/2014/main" id="{00000000-0008-0000-2000-000047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20" name="204 CuadroTexto">
          <a:extLst>
            <a:ext uri="{FF2B5EF4-FFF2-40B4-BE49-F238E27FC236}">
              <a16:creationId xmlns:a16="http://schemas.microsoft.com/office/drawing/2014/main" id="{00000000-0008-0000-2000-000048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21" name="205 CuadroTexto">
          <a:extLst>
            <a:ext uri="{FF2B5EF4-FFF2-40B4-BE49-F238E27FC236}">
              <a16:creationId xmlns:a16="http://schemas.microsoft.com/office/drawing/2014/main" id="{00000000-0008-0000-2000-000049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22" name="206 CuadroTexto">
          <a:extLst>
            <a:ext uri="{FF2B5EF4-FFF2-40B4-BE49-F238E27FC236}">
              <a16:creationId xmlns:a16="http://schemas.microsoft.com/office/drawing/2014/main" id="{00000000-0008-0000-2000-00004A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23" name="207 CuadroTexto">
          <a:extLst>
            <a:ext uri="{FF2B5EF4-FFF2-40B4-BE49-F238E27FC236}">
              <a16:creationId xmlns:a16="http://schemas.microsoft.com/office/drawing/2014/main" id="{00000000-0008-0000-2000-00004B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24" name="208 CuadroTexto">
          <a:extLst>
            <a:ext uri="{FF2B5EF4-FFF2-40B4-BE49-F238E27FC236}">
              <a16:creationId xmlns:a16="http://schemas.microsoft.com/office/drawing/2014/main" id="{00000000-0008-0000-2000-00004C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25" name="209 CuadroTexto">
          <a:extLst>
            <a:ext uri="{FF2B5EF4-FFF2-40B4-BE49-F238E27FC236}">
              <a16:creationId xmlns:a16="http://schemas.microsoft.com/office/drawing/2014/main" id="{00000000-0008-0000-2000-00004D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26" name="210 CuadroTexto">
          <a:extLst>
            <a:ext uri="{FF2B5EF4-FFF2-40B4-BE49-F238E27FC236}">
              <a16:creationId xmlns:a16="http://schemas.microsoft.com/office/drawing/2014/main" id="{00000000-0008-0000-2000-00004E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27" name="211 CuadroTexto">
          <a:extLst>
            <a:ext uri="{FF2B5EF4-FFF2-40B4-BE49-F238E27FC236}">
              <a16:creationId xmlns:a16="http://schemas.microsoft.com/office/drawing/2014/main" id="{00000000-0008-0000-2000-00004F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28" name="212 CuadroTexto">
          <a:extLst>
            <a:ext uri="{FF2B5EF4-FFF2-40B4-BE49-F238E27FC236}">
              <a16:creationId xmlns:a16="http://schemas.microsoft.com/office/drawing/2014/main" id="{00000000-0008-0000-2000-000050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29" name="213 CuadroTexto">
          <a:extLst>
            <a:ext uri="{FF2B5EF4-FFF2-40B4-BE49-F238E27FC236}">
              <a16:creationId xmlns:a16="http://schemas.microsoft.com/office/drawing/2014/main" id="{00000000-0008-0000-2000-000051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30" name="214 CuadroTexto">
          <a:extLst>
            <a:ext uri="{FF2B5EF4-FFF2-40B4-BE49-F238E27FC236}">
              <a16:creationId xmlns:a16="http://schemas.microsoft.com/office/drawing/2014/main" id="{00000000-0008-0000-2000-000052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31" name="215 CuadroTexto">
          <a:extLst>
            <a:ext uri="{FF2B5EF4-FFF2-40B4-BE49-F238E27FC236}">
              <a16:creationId xmlns:a16="http://schemas.microsoft.com/office/drawing/2014/main" id="{00000000-0008-0000-2000-000053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32" name="216 CuadroTexto">
          <a:extLst>
            <a:ext uri="{FF2B5EF4-FFF2-40B4-BE49-F238E27FC236}">
              <a16:creationId xmlns:a16="http://schemas.microsoft.com/office/drawing/2014/main" id="{00000000-0008-0000-2000-000054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33" name="217 CuadroTexto">
          <a:extLst>
            <a:ext uri="{FF2B5EF4-FFF2-40B4-BE49-F238E27FC236}">
              <a16:creationId xmlns:a16="http://schemas.microsoft.com/office/drawing/2014/main" id="{00000000-0008-0000-2000-000055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34" name="218 CuadroTexto">
          <a:extLst>
            <a:ext uri="{FF2B5EF4-FFF2-40B4-BE49-F238E27FC236}">
              <a16:creationId xmlns:a16="http://schemas.microsoft.com/office/drawing/2014/main" id="{00000000-0008-0000-2000-000056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35" name="219 CuadroTexto">
          <a:extLst>
            <a:ext uri="{FF2B5EF4-FFF2-40B4-BE49-F238E27FC236}">
              <a16:creationId xmlns:a16="http://schemas.microsoft.com/office/drawing/2014/main" id="{00000000-0008-0000-2000-000057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36" name="220 CuadroTexto">
          <a:extLst>
            <a:ext uri="{FF2B5EF4-FFF2-40B4-BE49-F238E27FC236}">
              <a16:creationId xmlns:a16="http://schemas.microsoft.com/office/drawing/2014/main" id="{00000000-0008-0000-2000-000058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37" name="221 CuadroTexto">
          <a:extLst>
            <a:ext uri="{FF2B5EF4-FFF2-40B4-BE49-F238E27FC236}">
              <a16:creationId xmlns:a16="http://schemas.microsoft.com/office/drawing/2014/main" id="{00000000-0008-0000-2000-000059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38" name="222 CuadroTexto">
          <a:extLst>
            <a:ext uri="{FF2B5EF4-FFF2-40B4-BE49-F238E27FC236}">
              <a16:creationId xmlns:a16="http://schemas.microsoft.com/office/drawing/2014/main" id="{00000000-0008-0000-2000-00005A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39" name="223 CuadroTexto">
          <a:extLst>
            <a:ext uri="{FF2B5EF4-FFF2-40B4-BE49-F238E27FC236}">
              <a16:creationId xmlns:a16="http://schemas.microsoft.com/office/drawing/2014/main" id="{00000000-0008-0000-2000-00005B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40" name="224 CuadroTexto">
          <a:extLst>
            <a:ext uri="{FF2B5EF4-FFF2-40B4-BE49-F238E27FC236}">
              <a16:creationId xmlns:a16="http://schemas.microsoft.com/office/drawing/2014/main" id="{00000000-0008-0000-2000-00005C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41" name="225 CuadroTexto">
          <a:extLst>
            <a:ext uri="{FF2B5EF4-FFF2-40B4-BE49-F238E27FC236}">
              <a16:creationId xmlns:a16="http://schemas.microsoft.com/office/drawing/2014/main" id="{00000000-0008-0000-2000-00005D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42" name="226 CuadroTexto">
          <a:extLst>
            <a:ext uri="{FF2B5EF4-FFF2-40B4-BE49-F238E27FC236}">
              <a16:creationId xmlns:a16="http://schemas.microsoft.com/office/drawing/2014/main" id="{00000000-0008-0000-2000-00005E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43" name="227 CuadroTexto">
          <a:extLst>
            <a:ext uri="{FF2B5EF4-FFF2-40B4-BE49-F238E27FC236}">
              <a16:creationId xmlns:a16="http://schemas.microsoft.com/office/drawing/2014/main" id="{00000000-0008-0000-2000-00005F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44" name="228 CuadroTexto">
          <a:extLst>
            <a:ext uri="{FF2B5EF4-FFF2-40B4-BE49-F238E27FC236}">
              <a16:creationId xmlns:a16="http://schemas.microsoft.com/office/drawing/2014/main" id="{00000000-0008-0000-2000-000060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45" name="229 CuadroTexto">
          <a:extLst>
            <a:ext uri="{FF2B5EF4-FFF2-40B4-BE49-F238E27FC236}">
              <a16:creationId xmlns:a16="http://schemas.microsoft.com/office/drawing/2014/main" id="{00000000-0008-0000-2000-000061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46" name="230 CuadroTexto">
          <a:extLst>
            <a:ext uri="{FF2B5EF4-FFF2-40B4-BE49-F238E27FC236}">
              <a16:creationId xmlns:a16="http://schemas.microsoft.com/office/drawing/2014/main" id="{00000000-0008-0000-2000-000062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47" name="231 CuadroTexto">
          <a:extLst>
            <a:ext uri="{FF2B5EF4-FFF2-40B4-BE49-F238E27FC236}">
              <a16:creationId xmlns:a16="http://schemas.microsoft.com/office/drawing/2014/main" id="{00000000-0008-0000-2000-000063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48" name="232 CuadroTexto">
          <a:extLst>
            <a:ext uri="{FF2B5EF4-FFF2-40B4-BE49-F238E27FC236}">
              <a16:creationId xmlns:a16="http://schemas.microsoft.com/office/drawing/2014/main" id="{00000000-0008-0000-2000-000064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49" name="233 CuadroTexto">
          <a:extLst>
            <a:ext uri="{FF2B5EF4-FFF2-40B4-BE49-F238E27FC236}">
              <a16:creationId xmlns:a16="http://schemas.microsoft.com/office/drawing/2014/main" id="{00000000-0008-0000-2000-000065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50" name="234 CuadroTexto">
          <a:extLst>
            <a:ext uri="{FF2B5EF4-FFF2-40B4-BE49-F238E27FC236}">
              <a16:creationId xmlns:a16="http://schemas.microsoft.com/office/drawing/2014/main" id="{00000000-0008-0000-2000-000066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51" name="235 CuadroTexto">
          <a:extLst>
            <a:ext uri="{FF2B5EF4-FFF2-40B4-BE49-F238E27FC236}">
              <a16:creationId xmlns:a16="http://schemas.microsoft.com/office/drawing/2014/main" id="{00000000-0008-0000-2000-000067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52" name="236 CuadroTexto">
          <a:extLst>
            <a:ext uri="{FF2B5EF4-FFF2-40B4-BE49-F238E27FC236}">
              <a16:creationId xmlns:a16="http://schemas.microsoft.com/office/drawing/2014/main" id="{00000000-0008-0000-2000-000068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53" name="237 CuadroTexto">
          <a:extLst>
            <a:ext uri="{FF2B5EF4-FFF2-40B4-BE49-F238E27FC236}">
              <a16:creationId xmlns:a16="http://schemas.microsoft.com/office/drawing/2014/main" id="{00000000-0008-0000-2000-000069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54" name="238 CuadroTexto">
          <a:extLst>
            <a:ext uri="{FF2B5EF4-FFF2-40B4-BE49-F238E27FC236}">
              <a16:creationId xmlns:a16="http://schemas.microsoft.com/office/drawing/2014/main" id="{00000000-0008-0000-2000-00006A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55" name="239 CuadroTexto">
          <a:extLst>
            <a:ext uri="{FF2B5EF4-FFF2-40B4-BE49-F238E27FC236}">
              <a16:creationId xmlns:a16="http://schemas.microsoft.com/office/drawing/2014/main" id="{00000000-0008-0000-2000-00006B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56" name="240 CuadroTexto">
          <a:extLst>
            <a:ext uri="{FF2B5EF4-FFF2-40B4-BE49-F238E27FC236}">
              <a16:creationId xmlns:a16="http://schemas.microsoft.com/office/drawing/2014/main" id="{00000000-0008-0000-2000-00006C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57" name="241 CuadroTexto">
          <a:extLst>
            <a:ext uri="{FF2B5EF4-FFF2-40B4-BE49-F238E27FC236}">
              <a16:creationId xmlns:a16="http://schemas.microsoft.com/office/drawing/2014/main" id="{00000000-0008-0000-2000-00006D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58" name="242 CuadroTexto">
          <a:extLst>
            <a:ext uri="{FF2B5EF4-FFF2-40B4-BE49-F238E27FC236}">
              <a16:creationId xmlns:a16="http://schemas.microsoft.com/office/drawing/2014/main" id="{00000000-0008-0000-2000-00006E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59" name="243 CuadroTexto">
          <a:extLst>
            <a:ext uri="{FF2B5EF4-FFF2-40B4-BE49-F238E27FC236}">
              <a16:creationId xmlns:a16="http://schemas.microsoft.com/office/drawing/2014/main" id="{00000000-0008-0000-2000-00006F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60" name="244 CuadroTexto">
          <a:extLst>
            <a:ext uri="{FF2B5EF4-FFF2-40B4-BE49-F238E27FC236}">
              <a16:creationId xmlns:a16="http://schemas.microsoft.com/office/drawing/2014/main" id="{00000000-0008-0000-2000-000070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61" name="245 CuadroTexto">
          <a:extLst>
            <a:ext uri="{FF2B5EF4-FFF2-40B4-BE49-F238E27FC236}">
              <a16:creationId xmlns:a16="http://schemas.microsoft.com/office/drawing/2014/main" id="{00000000-0008-0000-2000-000071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62" name="246 CuadroTexto">
          <a:extLst>
            <a:ext uri="{FF2B5EF4-FFF2-40B4-BE49-F238E27FC236}">
              <a16:creationId xmlns:a16="http://schemas.microsoft.com/office/drawing/2014/main" id="{00000000-0008-0000-2000-000072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63" name="247 CuadroTexto">
          <a:extLst>
            <a:ext uri="{FF2B5EF4-FFF2-40B4-BE49-F238E27FC236}">
              <a16:creationId xmlns:a16="http://schemas.microsoft.com/office/drawing/2014/main" id="{00000000-0008-0000-2000-000073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64" name="248 CuadroTexto">
          <a:extLst>
            <a:ext uri="{FF2B5EF4-FFF2-40B4-BE49-F238E27FC236}">
              <a16:creationId xmlns:a16="http://schemas.microsoft.com/office/drawing/2014/main" id="{00000000-0008-0000-2000-000074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65" name="249 CuadroTexto">
          <a:extLst>
            <a:ext uri="{FF2B5EF4-FFF2-40B4-BE49-F238E27FC236}">
              <a16:creationId xmlns:a16="http://schemas.microsoft.com/office/drawing/2014/main" id="{00000000-0008-0000-2000-000075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66" name="250 CuadroTexto">
          <a:extLst>
            <a:ext uri="{FF2B5EF4-FFF2-40B4-BE49-F238E27FC236}">
              <a16:creationId xmlns:a16="http://schemas.microsoft.com/office/drawing/2014/main" id="{00000000-0008-0000-2000-000076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67" name="251 CuadroTexto">
          <a:extLst>
            <a:ext uri="{FF2B5EF4-FFF2-40B4-BE49-F238E27FC236}">
              <a16:creationId xmlns:a16="http://schemas.microsoft.com/office/drawing/2014/main" id="{00000000-0008-0000-2000-000077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68" name="252 CuadroTexto">
          <a:extLst>
            <a:ext uri="{FF2B5EF4-FFF2-40B4-BE49-F238E27FC236}">
              <a16:creationId xmlns:a16="http://schemas.microsoft.com/office/drawing/2014/main" id="{00000000-0008-0000-2000-000078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69" name="253 CuadroTexto">
          <a:extLst>
            <a:ext uri="{FF2B5EF4-FFF2-40B4-BE49-F238E27FC236}">
              <a16:creationId xmlns:a16="http://schemas.microsoft.com/office/drawing/2014/main" id="{00000000-0008-0000-2000-000079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70" name="254 CuadroTexto">
          <a:extLst>
            <a:ext uri="{FF2B5EF4-FFF2-40B4-BE49-F238E27FC236}">
              <a16:creationId xmlns:a16="http://schemas.microsoft.com/office/drawing/2014/main" id="{00000000-0008-0000-2000-00007A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71" name="255 CuadroTexto">
          <a:extLst>
            <a:ext uri="{FF2B5EF4-FFF2-40B4-BE49-F238E27FC236}">
              <a16:creationId xmlns:a16="http://schemas.microsoft.com/office/drawing/2014/main" id="{00000000-0008-0000-2000-00007B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72" name="256 CuadroTexto">
          <a:extLst>
            <a:ext uri="{FF2B5EF4-FFF2-40B4-BE49-F238E27FC236}">
              <a16:creationId xmlns:a16="http://schemas.microsoft.com/office/drawing/2014/main" id="{00000000-0008-0000-2000-00007C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73" name="257 CuadroTexto">
          <a:extLst>
            <a:ext uri="{FF2B5EF4-FFF2-40B4-BE49-F238E27FC236}">
              <a16:creationId xmlns:a16="http://schemas.microsoft.com/office/drawing/2014/main" id="{00000000-0008-0000-2000-00007D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74" name="258 CuadroTexto">
          <a:extLst>
            <a:ext uri="{FF2B5EF4-FFF2-40B4-BE49-F238E27FC236}">
              <a16:creationId xmlns:a16="http://schemas.microsoft.com/office/drawing/2014/main" id="{00000000-0008-0000-2000-00007E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75" name="259 CuadroTexto">
          <a:extLst>
            <a:ext uri="{FF2B5EF4-FFF2-40B4-BE49-F238E27FC236}">
              <a16:creationId xmlns:a16="http://schemas.microsoft.com/office/drawing/2014/main" id="{00000000-0008-0000-2000-00007F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76" name="260 CuadroTexto">
          <a:extLst>
            <a:ext uri="{FF2B5EF4-FFF2-40B4-BE49-F238E27FC236}">
              <a16:creationId xmlns:a16="http://schemas.microsoft.com/office/drawing/2014/main" id="{00000000-0008-0000-2000-000080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77" name="261 CuadroTexto">
          <a:extLst>
            <a:ext uri="{FF2B5EF4-FFF2-40B4-BE49-F238E27FC236}">
              <a16:creationId xmlns:a16="http://schemas.microsoft.com/office/drawing/2014/main" id="{00000000-0008-0000-2000-000081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78" name="262 CuadroTexto">
          <a:extLst>
            <a:ext uri="{FF2B5EF4-FFF2-40B4-BE49-F238E27FC236}">
              <a16:creationId xmlns:a16="http://schemas.microsoft.com/office/drawing/2014/main" id="{00000000-0008-0000-2000-000082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79" name="263 CuadroTexto">
          <a:extLst>
            <a:ext uri="{FF2B5EF4-FFF2-40B4-BE49-F238E27FC236}">
              <a16:creationId xmlns:a16="http://schemas.microsoft.com/office/drawing/2014/main" id="{00000000-0008-0000-2000-000083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80" name="264 CuadroTexto">
          <a:extLst>
            <a:ext uri="{FF2B5EF4-FFF2-40B4-BE49-F238E27FC236}">
              <a16:creationId xmlns:a16="http://schemas.microsoft.com/office/drawing/2014/main" id="{00000000-0008-0000-2000-000084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81" name="265 CuadroTexto">
          <a:extLst>
            <a:ext uri="{FF2B5EF4-FFF2-40B4-BE49-F238E27FC236}">
              <a16:creationId xmlns:a16="http://schemas.microsoft.com/office/drawing/2014/main" id="{00000000-0008-0000-2000-000085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82" name="266 CuadroTexto">
          <a:extLst>
            <a:ext uri="{FF2B5EF4-FFF2-40B4-BE49-F238E27FC236}">
              <a16:creationId xmlns:a16="http://schemas.microsoft.com/office/drawing/2014/main" id="{00000000-0008-0000-2000-000086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83" name="267 CuadroTexto">
          <a:extLst>
            <a:ext uri="{FF2B5EF4-FFF2-40B4-BE49-F238E27FC236}">
              <a16:creationId xmlns:a16="http://schemas.microsoft.com/office/drawing/2014/main" id="{00000000-0008-0000-2000-000087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92366" cy="207869"/>
    <xdr:sp macro="" textlink="">
      <xdr:nvSpPr>
        <xdr:cNvPr id="2184" name="268 CuadroTexto">
          <a:extLst>
            <a:ext uri="{FF2B5EF4-FFF2-40B4-BE49-F238E27FC236}">
              <a16:creationId xmlns:a16="http://schemas.microsoft.com/office/drawing/2014/main" id="{00000000-0008-0000-2000-000088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2185" name="269 CuadroTexto">
          <a:extLst>
            <a:ext uri="{FF2B5EF4-FFF2-40B4-BE49-F238E27FC236}">
              <a16:creationId xmlns:a16="http://schemas.microsoft.com/office/drawing/2014/main" id="{00000000-0008-0000-2000-000089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2186" name="270 CuadroTexto">
          <a:extLst>
            <a:ext uri="{FF2B5EF4-FFF2-40B4-BE49-F238E27FC236}">
              <a16:creationId xmlns:a16="http://schemas.microsoft.com/office/drawing/2014/main" id="{00000000-0008-0000-2000-00008A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2187" name="271 CuadroTexto">
          <a:extLst>
            <a:ext uri="{FF2B5EF4-FFF2-40B4-BE49-F238E27FC236}">
              <a16:creationId xmlns:a16="http://schemas.microsoft.com/office/drawing/2014/main" id="{00000000-0008-0000-2000-00008B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2188" name="272 CuadroTexto">
          <a:extLst>
            <a:ext uri="{FF2B5EF4-FFF2-40B4-BE49-F238E27FC236}">
              <a16:creationId xmlns:a16="http://schemas.microsoft.com/office/drawing/2014/main" id="{00000000-0008-0000-2000-00008C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2189" name="273 CuadroTexto">
          <a:extLst>
            <a:ext uri="{FF2B5EF4-FFF2-40B4-BE49-F238E27FC236}">
              <a16:creationId xmlns:a16="http://schemas.microsoft.com/office/drawing/2014/main" id="{00000000-0008-0000-2000-00008D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2190" name="274 CuadroTexto">
          <a:extLst>
            <a:ext uri="{FF2B5EF4-FFF2-40B4-BE49-F238E27FC236}">
              <a16:creationId xmlns:a16="http://schemas.microsoft.com/office/drawing/2014/main" id="{00000000-0008-0000-2000-00008E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2191" name="275 CuadroTexto">
          <a:extLst>
            <a:ext uri="{FF2B5EF4-FFF2-40B4-BE49-F238E27FC236}">
              <a16:creationId xmlns:a16="http://schemas.microsoft.com/office/drawing/2014/main" id="{00000000-0008-0000-2000-00008F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2192" name="276 CuadroTexto">
          <a:extLst>
            <a:ext uri="{FF2B5EF4-FFF2-40B4-BE49-F238E27FC236}">
              <a16:creationId xmlns:a16="http://schemas.microsoft.com/office/drawing/2014/main" id="{00000000-0008-0000-2000-000090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2193" name="277 CuadroTexto">
          <a:extLst>
            <a:ext uri="{FF2B5EF4-FFF2-40B4-BE49-F238E27FC236}">
              <a16:creationId xmlns:a16="http://schemas.microsoft.com/office/drawing/2014/main" id="{00000000-0008-0000-2000-000091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2194" name="278 CuadroTexto">
          <a:extLst>
            <a:ext uri="{FF2B5EF4-FFF2-40B4-BE49-F238E27FC236}">
              <a16:creationId xmlns:a16="http://schemas.microsoft.com/office/drawing/2014/main" id="{00000000-0008-0000-2000-000092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2195" name="279 CuadroTexto">
          <a:extLst>
            <a:ext uri="{FF2B5EF4-FFF2-40B4-BE49-F238E27FC236}">
              <a16:creationId xmlns:a16="http://schemas.microsoft.com/office/drawing/2014/main" id="{00000000-0008-0000-2000-000093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2196" name="280 CuadroTexto">
          <a:extLst>
            <a:ext uri="{FF2B5EF4-FFF2-40B4-BE49-F238E27FC236}">
              <a16:creationId xmlns:a16="http://schemas.microsoft.com/office/drawing/2014/main" id="{00000000-0008-0000-2000-000094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2197" name="281 CuadroTexto">
          <a:extLst>
            <a:ext uri="{FF2B5EF4-FFF2-40B4-BE49-F238E27FC236}">
              <a16:creationId xmlns:a16="http://schemas.microsoft.com/office/drawing/2014/main" id="{00000000-0008-0000-2000-000095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2198" name="282 CuadroTexto">
          <a:extLst>
            <a:ext uri="{FF2B5EF4-FFF2-40B4-BE49-F238E27FC236}">
              <a16:creationId xmlns:a16="http://schemas.microsoft.com/office/drawing/2014/main" id="{00000000-0008-0000-2000-000096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2199" name="283 CuadroTexto">
          <a:extLst>
            <a:ext uri="{FF2B5EF4-FFF2-40B4-BE49-F238E27FC236}">
              <a16:creationId xmlns:a16="http://schemas.microsoft.com/office/drawing/2014/main" id="{00000000-0008-0000-2000-000097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2200" name="284 CuadroTexto">
          <a:extLst>
            <a:ext uri="{FF2B5EF4-FFF2-40B4-BE49-F238E27FC236}">
              <a16:creationId xmlns:a16="http://schemas.microsoft.com/office/drawing/2014/main" id="{00000000-0008-0000-2000-000098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201" name="285 CuadroTexto">
          <a:extLst>
            <a:ext uri="{FF2B5EF4-FFF2-40B4-BE49-F238E27FC236}">
              <a16:creationId xmlns:a16="http://schemas.microsoft.com/office/drawing/2014/main" id="{00000000-0008-0000-2000-000099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202" name="286 CuadroTexto">
          <a:extLst>
            <a:ext uri="{FF2B5EF4-FFF2-40B4-BE49-F238E27FC236}">
              <a16:creationId xmlns:a16="http://schemas.microsoft.com/office/drawing/2014/main" id="{00000000-0008-0000-2000-00009A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203" name="287 CuadroTexto">
          <a:extLst>
            <a:ext uri="{FF2B5EF4-FFF2-40B4-BE49-F238E27FC236}">
              <a16:creationId xmlns:a16="http://schemas.microsoft.com/office/drawing/2014/main" id="{00000000-0008-0000-2000-00009B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204" name="288 CuadroTexto">
          <a:extLst>
            <a:ext uri="{FF2B5EF4-FFF2-40B4-BE49-F238E27FC236}">
              <a16:creationId xmlns:a16="http://schemas.microsoft.com/office/drawing/2014/main" id="{00000000-0008-0000-2000-00009C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205" name="289 CuadroTexto">
          <a:extLst>
            <a:ext uri="{FF2B5EF4-FFF2-40B4-BE49-F238E27FC236}">
              <a16:creationId xmlns:a16="http://schemas.microsoft.com/office/drawing/2014/main" id="{00000000-0008-0000-2000-00009D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206" name="290 CuadroTexto">
          <a:extLst>
            <a:ext uri="{FF2B5EF4-FFF2-40B4-BE49-F238E27FC236}">
              <a16:creationId xmlns:a16="http://schemas.microsoft.com/office/drawing/2014/main" id="{00000000-0008-0000-2000-00009E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207" name="291 CuadroTexto">
          <a:extLst>
            <a:ext uri="{FF2B5EF4-FFF2-40B4-BE49-F238E27FC236}">
              <a16:creationId xmlns:a16="http://schemas.microsoft.com/office/drawing/2014/main" id="{00000000-0008-0000-2000-00009F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208" name="292 CuadroTexto">
          <a:extLst>
            <a:ext uri="{FF2B5EF4-FFF2-40B4-BE49-F238E27FC236}">
              <a16:creationId xmlns:a16="http://schemas.microsoft.com/office/drawing/2014/main" id="{00000000-0008-0000-2000-0000A0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209" name="293 CuadroTexto">
          <a:extLst>
            <a:ext uri="{FF2B5EF4-FFF2-40B4-BE49-F238E27FC236}">
              <a16:creationId xmlns:a16="http://schemas.microsoft.com/office/drawing/2014/main" id="{00000000-0008-0000-2000-0000A1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210" name="294 CuadroTexto">
          <a:extLst>
            <a:ext uri="{FF2B5EF4-FFF2-40B4-BE49-F238E27FC236}">
              <a16:creationId xmlns:a16="http://schemas.microsoft.com/office/drawing/2014/main" id="{00000000-0008-0000-2000-0000A2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211" name="295 CuadroTexto">
          <a:extLst>
            <a:ext uri="{FF2B5EF4-FFF2-40B4-BE49-F238E27FC236}">
              <a16:creationId xmlns:a16="http://schemas.microsoft.com/office/drawing/2014/main" id="{00000000-0008-0000-2000-0000A3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212" name="296 CuadroTexto">
          <a:extLst>
            <a:ext uri="{FF2B5EF4-FFF2-40B4-BE49-F238E27FC236}">
              <a16:creationId xmlns:a16="http://schemas.microsoft.com/office/drawing/2014/main" id="{00000000-0008-0000-2000-0000A4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13" name="17 CuadroTexto">
          <a:extLst>
            <a:ext uri="{FF2B5EF4-FFF2-40B4-BE49-F238E27FC236}">
              <a16:creationId xmlns:a16="http://schemas.microsoft.com/office/drawing/2014/main" id="{00000000-0008-0000-2000-0000A5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7227" cy="217317"/>
    <xdr:sp macro="" textlink="">
      <xdr:nvSpPr>
        <xdr:cNvPr id="2214" name="90 CuadroTexto">
          <a:extLst>
            <a:ext uri="{FF2B5EF4-FFF2-40B4-BE49-F238E27FC236}">
              <a16:creationId xmlns:a16="http://schemas.microsoft.com/office/drawing/2014/main" id="{00000000-0008-0000-2000-0000A608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215" name="91 CuadroTexto">
          <a:extLst>
            <a:ext uri="{FF2B5EF4-FFF2-40B4-BE49-F238E27FC236}">
              <a16:creationId xmlns:a16="http://schemas.microsoft.com/office/drawing/2014/main" id="{00000000-0008-0000-2000-0000A708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216" name="92 CuadroTexto">
          <a:extLst>
            <a:ext uri="{FF2B5EF4-FFF2-40B4-BE49-F238E27FC236}">
              <a16:creationId xmlns:a16="http://schemas.microsoft.com/office/drawing/2014/main" id="{00000000-0008-0000-2000-0000A808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217" name="93 CuadroTexto">
          <a:extLst>
            <a:ext uri="{FF2B5EF4-FFF2-40B4-BE49-F238E27FC236}">
              <a16:creationId xmlns:a16="http://schemas.microsoft.com/office/drawing/2014/main" id="{00000000-0008-0000-2000-0000A908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218" name="94 CuadroTexto">
          <a:extLst>
            <a:ext uri="{FF2B5EF4-FFF2-40B4-BE49-F238E27FC236}">
              <a16:creationId xmlns:a16="http://schemas.microsoft.com/office/drawing/2014/main" id="{00000000-0008-0000-2000-0000AA08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219" name="95 CuadroTexto">
          <a:extLst>
            <a:ext uri="{FF2B5EF4-FFF2-40B4-BE49-F238E27FC236}">
              <a16:creationId xmlns:a16="http://schemas.microsoft.com/office/drawing/2014/main" id="{00000000-0008-0000-2000-0000AB08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220" name="96 CuadroTexto">
          <a:extLst>
            <a:ext uri="{FF2B5EF4-FFF2-40B4-BE49-F238E27FC236}">
              <a16:creationId xmlns:a16="http://schemas.microsoft.com/office/drawing/2014/main" id="{00000000-0008-0000-2000-0000AC08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221" name="97 CuadroTexto">
          <a:extLst>
            <a:ext uri="{FF2B5EF4-FFF2-40B4-BE49-F238E27FC236}">
              <a16:creationId xmlns:a16="http://schemas.microsoft.com/office/drawing/2014/main" id="{00000000-0008-0000-2000-0000AD08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222" name="98 CuadroTexto">
          <a:extLst>
            <a:ext uri="{FF2B5EF4-FFF2-40B4-BE49-F238E27FC236}">
              <a16:creationId xmlns:a16="http://schemas.microsoft.com/office/drawing/2014/main" id="{00000000-0008-0000-2000-0000AE08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223" name="99 CuadroTexto">
          <a:extLst>
            <a:ext uri="{FF2B5EF4-FFF2-40B4-BE49-F238E27FC236}">
              <a16:creationId xmlns:a16="http://schemas.microsoft.com/office/drawing/2014/main" id="{00000000-0008-0000-2000-0000AF08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224" name="100 CuadroTexto">
          <a:extLst>
            <a:ext uri="{FF2B5EF4-FFF2-40B4-BE49-F238E27FC236}">
              <a16:creationId xmlns:a16="http://schemas.microsoft.com/office/drawing/2014/main" id="{00000000-0008-0000-2000-0000B008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225" name="101 CuadroTexto">
          <a:extLst>
            <a:ext uri="{FF2B5EF4-FFF2-40B4-BE49-F238E27FC236}">
              <a16:creationId xmlns:a16="http://schemas.microsoft.com/office/drawing/2014/main" id="{00000000-0008-0000-2000-0000B108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26" name="118 CuadroTexto">
          <a:extLst>
            <a:ext uri="{FF2B5EF4-FFF2-40B4-BE49-F238E27FC236}">
              <a16:creationId xmlns:a16="http://schemas.microsoft.com/office/drawing/2014/main" id="{00000000-0008-0000-2000-0000B2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27" name="119 CuadroTexto">
          <a:extLst>
            <a:ext uri="{FF2B5EF4-FFF2-40B4-BE49-F238E27FC236}">
              <a16:creationId xmlns:a16="http://schemas.microsoft.com/office/drawing/2014/main" id="{00000000-0008-0000-2000-0000B3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28" name="120 CuadroTexto">
          <a:extLst>
            <a:ext uri="{FF2B5EF4-FFF2-40B4-BE49-F238E27FC236}">
              <a16:creationId xmlns:a16="http://schemas.microsoft.com/office/drawing/2014/main" id="{00000000-0008-0000-2000-0000B4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29" name="121 CuadroTexto">
          <a:extLst>
            <a:ext uri="{FF2B5EF4-FFF2-40B4-BE49-F238E27FC236}">
              <a16:creationId xmlns:a16="http://schemas.microsoft.com/office/drawing/2014/main" id="{00000000-0008-0000-2000-0000B5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30" name="122 CuadroTexto">
          <a:extLst>
            <a:ext uri="{FF2B5EF4-FFF2-40B4-BE49-F238E27FC236}">
              <a16:creationId xmlns:a16="http://schemas.microsoft.com/office/drawing/2014/main" id="{00000000-0008-0000-2000-0000B6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31" name="123 CuadroTexto">
          <a:extLst>
            <a:ext uri="{FF2B5EF4-FFF2-40B4-BE49-F238E27FC236}">
              <a16:creationId xmlns:a16="http://schemas.microsoft.com/office/drawing/2014/main" id="{00000000-0008-0000-2000-0000B7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32" name="124 CuadroTexto">
          <a:extLst>
            <a:ext uri="{FF2B5EF4-FFF2-40B4-BE49-F238E27FC236}">
              <a16:creationId xmlns:a16="http://schemas.microsoft.com/office/drawing/2014/main" id="{00000000-0008-0000-2000-0000B8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33" name="125 CuadroTexto">
          <a:extLst>
            <a:ext uri="{FF2B5EF4-FFF2-40B4-BE49-F238E27FC236}">
              <a16:creationId xmlns:a16="http://schemas.microsoft.com/office/drawing/2014/main" id="{00000000-0008-0000-2000-0000B9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34" name="143 CuadroTexto">
          <a:extLst>
            <a:ext uri="{FF2B5EF4-FFF2-40B4-BE49-F238E27FC236}">
              <a16:creationId xmlns:a16="http://schemas.microsoft.com/office/drawing/2014/main" id="{00000000-0008-0000-2000-0000BA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35" name="144 CuadroTexto">
          <a:extLst>
            <a:ext uri="{FF2B5EF4-FFF2-40B4-BE49-F238E27FC236}">
              <a16:creationId xmlns:a16="http://schemas.microsoft.com/office/drawing/2014/main" id="{00000000-0008-0000-2000-0000BB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36" name="145 CuadroTexto">
          <a:extLst>
            <a:ext uri="{FF2B5EF4-FFF2-40B4-BE49-F238E27FC236}">
              <a16:creationId xmlns:a16="http://schemas.microsoft.com/office/drawing/2014/main" id="{00000000-0008-0000-2000-0000BC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37" name="146 CuadroTexto">
          <a:extLst>
            <a:ext uri="{FF2B5EF4-FFF2-40B4-BE49-F238E27FC236}">
              <a16:creationId xmlns:a16="http://schemas.microsoft.com/office/drawing/2014/main" id="{00000000-0008-0000-2000-0000BD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38" name="147 CuadroTexto">
          <a:extLst>
            <a:ext uri="{FF2B5EF4-FFF2-40B4-BE49-F238E27FC236}">
              <a16:creationId xmlns:a16="http://schemas.microsoft.com/office/drawing/2014/main" id="{00000000-0008-0000-2000-0000BE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39" name="148 CuadroTexto">
          <a:extLst>
            <a:ext uri="{FF2B5EF4-FFF2-40B4-BE49-F238E27FC236}">
              <a16:creationId xmlns:a16="http://schemas.microsoft.com/office/drawing/2014/main" id="{00000000-0008-0000-2000-0000BF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40" name="149 CuadroTexto">
          <a:extLst>
            <a:ext uri="{FF2B5EF4-FFF2-40B4-BE49-F238E27FC236}">
              <a16:creationId xmlns:a16="http://schemas.microsoft.com/office/drawing/2014/main" id="{00000000-0008-0000-2000-0000C0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41" name="150 CuadroTexto">
          <a:extLst>
            <a:ext uri="{FF2B5EF4-FFF2-40B4-BE49-F238E27FC236}">
              <a16:creationId xmlns:a16="http://schemas.microsoft.com/office/drawing/2014/main" id="{00000000-0008-0000-2000-0000C1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42" name="151 CuadroTexto">
          <a:extLst>
            <a:ext uri="{FF2B5EF4-FFF2-40B4-BE49-F238E27FC236}">
              <a16:creationId xmlns:a16="http://schemas.microsoft.com/office/drawing/2014/main" id="{00000000-0008-0000-2000-0000C2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43" name="152 CuadroTexto">
          <a:extLst>
            <a:ext uri="{FF2B5EF4-FFF2-40B4-BE49-F238E27FC236}">
              <a16:creationId xmlns:a16="http://schemas.microsoft.com/office/drawing/2014/main" id="{00000000-0008-0000-2000-0000C3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44" name="153 CuadroTexto">
          <a:extLst>
            <a:ext uri="{FF2B5EF4-FFF2-40B4-BE49-F238E27FC236}">
              <a16:creationId xmlns:a16="http://schemas.microsoft.com/office/drawing/2014/main" id="{00000000-0008-0000-2000-0000C4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45" name="154 CuadroTexto">
          <a:extLst>
            <a:ext uri="{FF2B5EF4-FFF2-40B4-BE49-F238E27FC236}">
              <a16:creationId xmlns:a16="http://schemas.microsoft.com/office/drawing/2014/main" id="{00000000-0008-0000-2000-0000C5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46" name="155 CuadroTexto">
          <a:extLst>
            <a:ext uri="{FF2B5EF4-FFF2-40B4-BE49-F238E27FC236}">
              <a16:creationId xmlns:a16="http://schemas.microsoft.com/office/drawing/2014/main" id="{00000000-0008-0000-2000-0000C6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47" name="156 CuadroTexto">
          <a:extLst>
            <a:ext uri="{FF2B5EF4-FFF2-40B4-BE49-F238E27FC236}">
              <a16:creationId xmlns:a16="http://schemas.microsoft.com/office/drawing/2014/main" id="{00000000-0008-0000-2000-0000C7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48" name="157 CuadroTexto">
          <a:extLst>
            <a:ext uri="{FF2B5EF4-FFF2-40B4-BE49-F238E27FC236}">
              <a16:creationId xmlns:a16="http://schemas.microsoft.com/office/drawing/2014/main" id="{00000000-0008-0000-2000-0000C8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49" name="158 CuadroTexto">
          <a:extLst>
            <a:ext uri="{FF2B5EF4-FFF2-40B4-BE49-F238E27FC236}">
              <a16:creationId xmlns:a16="http://schemas.microsoft.com/office/drawing/2014/main" id="{00000000-0008-0000-2000-0000C9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50" name="159 CuadroTexto">
          <a:extLst>
            <a:ext uri="{FF2B5EF4-FFF2-40B4-BE49-F238E27FC236}">
              <a16:creationId xmlns:a16="http://schemas.microsoft.com/office/drawing/2014/main" id="{00000000-0008-0000-2000-0000CA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51" name="160 CuadroTexto">
          <a:extLst>
            <a:ext uri="{FF2B5EF4-FFF2-40B4-BE49-F238E27FC236}">
              <a16:creationId xmlns:a16="http://schemas.microsoft.com/office/drawing/2014/main" id="{00000000-0008-0000-2000-0000CB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52" name="161 CuadroTexto">
          <a:extLst>
            <a:ext uri="{FF2B5EF4-FFF2-40B4-BE49-F238E27FC236}">
              <a16:creationId xmlns:a16="http://schemas.microsoft.com/office/drawing/2014/main" id="{00000000-0008-0000-2000-0000CC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53" name="162 CuadroTexto">
          <a:extLst>
            <a:ext uri="{FF2B5EF4-FFF2-40B4-BE49-F238E27FC236}">
              <a16:creationId xmlns:a16="http://schemas.microsoft.com/office/drawing/2014/main" id="{00000000-0008-0000-2000-0000CD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54" name="163 CuadroTexto">
          <a:extLst>
            <a:ext uri="{FF2B5EF4-FFF2-40B4-BE49-F238E27FC236}">
              <a16:creationId xmlns:a16="http://schemas.microsoft.com/office/drawing/2014/main" id="{00000000-0008-0000-2000-0000CE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55" name="164 CuadroTexto">
          <a:extLst>
            <a:ext uri="{FF2B5EF4-FFF2-40B4-BE49-F238E27FC236}">
              <a16:creationId xmlns:a16="http://schemas.microsoft.com/office/drawing/2014/main" id="{00000000-0008-0000-2000-0000CF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56" name="165 CuadroTexto">
          <a:extLst>
            <a:ext uri="{FF2B5EF4-FFF2-40B4-BE49-F238E27FC236}">
              <a16:creationId xmlns:a16="http://schemas.microsoft.com/office/drawing/2014/main" id="{00000000-0008-0000-2000-0000D0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57" name="166 CuadroTexto">
          <a:extLst>
            <a:ext uri="{FF2B5EF4-FFF2-40B4-BE49-F238E27FC236}">
              <a16:creationId xmlns:a16="http://schemas.microsoft.com/office/drawing/2014/main" id="{00000000-0008-0000-2000-0000D1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58" name="167 CuadroTexto">
          <a:extLst>
            <a:ext uri="{FF2B5EF4-FFF2-40B4-BE49-F238E27FC236}">
              <a16:creationId xmlns:a16="http://schemas.microsoft.com/office/drawing/2014/main" id="{00000000-0008-0000-2000-0000D2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59" name="168 CuadroTexto">
          <a:extLst>
            <a:ext uri="{FF2B5EF4-FFF2-40B4-BE49-F238E27FC236}">
              <a16:creationId xmlns:a16="http://schemas.microsoft.com/office/drawing/2014/main" id="{00000000-0008-0000-2000-0000D3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60" name="169 CuadroTexto">
          <a:extLst>
            <a:ext uri="{FF2B5EF4-FFF2-40B4-BE49-F238E27FC236}">
              <a16:creationId xmlns:a16="http://schemas.microsoft.com/office/drawing/2014/main" id="{00000000-0008-0000-2000-0000D4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61" name="170 CuadroTexto">
          <a:extLst>
            <a:ext uri="{FF2B5EF4-FFF2-40B4-BE49-F238E27FC236}">
              <a16:creationId xmlns:a16="http://schemas.microsoft.com/office/drawing/2014/main" id="{00000000-0008-0000-2000-0000D5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62" name="171 CuadroTexto">
          <a:extLst>
            <a:ext uri="{FF2B5EF4-FFF2-40B4-BE49-F238E27FC236}">
              <a16:creationId xmlns:a16="http://schemas.microsoft.com/office/drawing/2014/main" id="{00000000-0008-0000-2000-0000D6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63" name="172 CuadroTexto">
          <a:extLst>
            <a:ext uri="{FF2B5EF4-FFF2-40B4-BE49-F238E27FC236}">
              <a16:creationId xmlns:a16="http://schemas.microsoft.com/office/drawing/2014/main" id="{00000000-0008-0000-2000-0000D7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64" name="173 CuadroTexto">
          <a:extLst>
            <a:ext uri="{FF2B5EF4-FFF2-40B4-BE49-F238E27FC236}">
              <a16:creationId xmlns:a16="http://schemas.microsoft.com/office/drawing/2014/main" id="{00000000-0008-0000-2000-0000D8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65" name="174 CuadroTexto">
          <a:extLst>
            <a:ext uri="{FF2B5EF4-FFF2-40B4-BE49-F238E27FC236}">
              <a16:creationId xmlns:a16="http://schemas.microsoft.com/office/drawing/2014/main" id="{00000000-0008-0000-2000-0000D9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66" name="175 CuadroTexto">
          <a:extLst>
            <a:ext uri="{FF2B5EF4-FFF2-40B4-BE49-F238E27FC236}">
              <a16:creationId xmlns:a16="http://schemas.microsoft.com/office/drawing/2014/main" id="{00000000-0008-0000-2000-0000DA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67" name="176 CuadroTexto">
          <a:extLst>
            <a:ext uri="{FF2B5EF4-FFF2-40B4-BE49-F238E27FC236}">
              <a16:creationId xmlns:a16="http://schemas.microsoft.com/office/drawing/2014/main" id="{00000000-0008-0000-2000-0000DB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68" name="177 CuadroTexto">
          <a:extLst>
            <a:ext uri="{FF2B5EF4-FFF2-40B4-BE49-F238E27FC236}">
              <a16:creationId xmlns:a16="http://schemas.microsoft.com/office/drawing/2014/main" id="{00000000-0008-0000-2000-0000DC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69" name="178 CuadroTexto">
          <a:extLst>
            <a:ext uri="{FF2B5EF4-FFF2-40B4-BE49-F238E27FC236}">
              <a16:creationId xmlns:a16="http://schemas.microsoft.com/office/drawing/2014/main" id="{00000000-0008-0000-2000-0000DD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70" name="179 CuadroTexto">
          <a:extLst>
            <a:ext uri="{FF2B5EF4-FFF2-40B4-BE49-F238E27FC236}">
              <a16:creationId xmlns:a16="http://schemas.microsoft.com/office/drawing/2014/main" id="{00000000-0008-0000-2000-0000DE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71" name="180 CuadroTexto">
          <a:extLst>
            <a:ext uri="{FF2B5EF4-FFF2-40B4-BE49-F238E27FC236}">
              <a16:creationId xmlns:a16="http://schemas.microsoft.com/office/drawing/2014/main" id="{00000000-0008-0000-2000-0000DF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72" name="181 CuadroTexto">
          <a:extLst>
            <a:ext uri="{FF2B5EF4-FFF2-40B4-BE49-F238E27FC236}">
              <a16:creationId xmlns:a16="http://schemas.microsoft.com/office/drawing/2014/main" id="{00000000-0008-0000-2000-0000E0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73" name="182 CuadroTexto">
          <a:extLst>
            <a:ext uri="{FF2B5EF4-FFF2-40B4-BE49-F238E27FC236}">
              <a16:creationId xmlns:a16="http://schemas.microsoft.com/office/drawing/2014/main" id="{00000000-0008-0000-2000-0000E1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74" name="183 CuadroTexto">
          <a:extLst>
            <a:ext uri="{FF2B5EF4-FFF2-40B4-BE49-F238E27FC236}">
              <a16:creationId xmlns:a16="http://schemas.microsoft.com/office/drawing/2014/main" id="{00000000-0008-0000-2000-0000E2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75" name="184 CuadroTexto">
          <a:extLst>
            <a:ext uri="{FF2B5EF4-FFF2-40B4-BE49-F238E27FC236}">
              <a16:creationId xmlns:a16="http://schemas.microsoft.com/office/drawing/2014/main" id="{00000000-0008-0000-2000-0000E3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76" name="185 CuadroTexto">
          <a:extLst>
            <a:ext uri="{FF2B5EF4-FFF2-40B4-BE49-F238E27FC236}">
              <a16:creationId xmlns:a16="http://schemas.microsoft.com/office/drawing/2014/main" id="{00000000-0008-0000-2000-0000E4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77" name="186 CuadroTexto">
          <a:extLst>
            <a:ext uri="{FF2B5EF4-FFF2-40B4-BE49-F238E27FC236}">
              <a16:creationId xmlns:a16="http://schemas.microsoft.com/office/drawing/2014/main" id="{00000000-0008-0000-2000-0000E5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78" name="187 CuadroTexto">
          <a:extLst>
            <a:ext uri="{FF2B5EF4-FFF2-40B4-BE49-F238E27FC236}">
              <a16:creationId xmlns:a16="http://schemas.microsoft.com/office/drawing/2014/main" id="{00000000-0008-0000-2000-0000E6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79" name="188 CuadroTexto">
          <a:extLst>
            <a:ext uri="{FF2B5EF4-FFF2-40B4-BE49-F238E27FC236}">
              <a16:creationId xmlns:a16="http://schemas.microsoft.com/office/drawing/2014/main" id="{00000000-0008-0000-2000-0000E7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80" name="189 CuadroTexto">
          <a:extLst>
            <a:ext uri="{FF2B5EF4-FFF2-40B4-BE49-F238E27FC236}">
              <a16:creationId xmlns:a16="http://schemas.microsoft.com/office/drawing/2014/main" id="{00000000-0008-0000-2000-0000E8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81" name="190 CuadroTexto">
          <a:extLst>
            <a:ext uri="{FF2B5EF4-FFF2-40B4-BE49-F238E27FC236}">
              <a16:creationId xmlns:a16="http://schemas.microsoft.com/office/drawing/2014/main" id="{00000000-0008-0000-2000-0000E9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82" name="191 CuadroTexto">
          <a:extLst>
            <a:ext uri="{FF2B5EF4-FFF2-40B4-BE49-F238E27FC236}">
              <a16:creationId xmlns:a16="http://schemas.microsoft.com/office/drawing/2014/main" id="{00000000-0008-0000-2000-0000EA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83" name="192 CuadroTexto">
          <a:extLst>
            <a:ext uri="{FF2B5EF4-FFF2-40B4-BE49-F238E27FC236}">
              <a16:creationId xmlns:a16="http://schemas.microsoft.com/office/drawing/2014/main" id="{00000000-0008-0000-2000-0000EB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84" name="193 CuadroTexto">
          <a:extLst>
            <a:ext uri="{FF2B5EF4-FFF2-40B4-BE49-F238E27FC236}">
              <a16:creationId xmlns:a16="http://schemas.microsoft.com/office/drawing/2014/main" id="{00000000-0008-0000-2000-0000EC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85" name="194 CuadroTexto">
          <a:extLst>
            <a:ext uri="{FF2B5EF4-FFF2-40B4-BE49-F238E27FC236}">
              <a16:creationId xmlns:a16="http://schemas.microsoft.com/office/drawing/2014/main" id="{00000000-0008-0000-2000-0000ED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86" name="195 CuadroTexto">
          <a:extLst>
            <a:ext uri="{FF2B5EF4-FFF2-40B4-BE49-F238E27FC236}">
              <a16:creationId xmlns:a16="http://schemas.microsoft.com/office/drawing/2014/main" id="{00000000-0008-0000-2000-0000EE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87" name="196 CuadroTexto">
          <a:extLst>
            <a:ext uri="{FF2B5EF4-FFF2-40B4-BE49-F238E27FC236}">
              <a16:creationId xmlns:a16="http://schemas.microsoft.com/office/drawing/2014/main" id="{00000000-0008-0000-2000-0000EF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88" name="197 CuadroTexto">
          <a:extLst>
            <a:ext uri="{FF2B5EF4-FFF2-40B4-BE49-F238E27FC236}">
              <a16:creationId xmlns:a16="http://schemas.microsoft.com/office/drawing/2014/main" id="{00000000-0008-0000-2000-0000F0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89" name="198 CuadroTexto">
          <a:extLst>
            <a:ext uri="{FF2B5EF4-FFF2-40B4-BE49-F238E27FC236}">
              <a16:creationId xmlns:a16="http://schemas.microsoft.com/office/drawing/2014/main" id="{00000000-0008-0000-2000-0000F1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90" name="199 CuadroTexto">
          <a:extLst>
            <a:ext uri="{FF2B5EF4-FFF2-40B4-BE49-F238E27FC236}">
              <a16:creationId xmlns:a16="http://schemas.microsoft.com/office/drawing/2014/main" id="{00000000-0008-0000-2000-0000F2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91" name="200 CuadroTexto">
          <a:extLst>
            <a:ext uri="{FF2B5EF4-FFF2-40B4-BE49-F238E27FC236}">
              <a16:creationId xmlns:a16="http://schemas.microsoft.com/office/drawing/2014/main" id="{00000000-0008-0000-2000-0000F3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92" name="201 CuadroTexto">
          <a:extLst>
            <a:ext uri="{FF2B5EF4-FFF2-40B4-BE49-F238E27FC236}">
              <a16:creationId xmlns:a16="http://schemas.microsoft.com/office/drawing/2014/main" id="{00000000-0008-0000-2000-0000F4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93" name="202 CuadroTexto">
          <a:extLst>
            <a:ext uri="{FF2B5EF4-FFF2-40B4-BE49-F238E27FC236}">
              <a16:creationId xmlns:a16="http://schemas.microsoft.com/office/drawing/2014/main" id="{00000000-0008-0000-2000-0000F5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94" name="203 CuadroTexto">
          <a:extLst>
            <a:ext uri="{FF2B5EF4-FFF2-40B4-BE49-F238E27FC236}">
              <a16:creationId xmlns:a16="http://schemas.microsoft.com/office/drawing/2014/main" id="{00000000-0008-0000-2000-0000F6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95" name="204 CuadroTexto">
          <a:extLst>
            <a:ext uri="{FF2B5EF4-FFF2-40B4-BE49-F238E27FC236}">
              <a16:creationId xmlns:a16="http://schemas.microsoft.com/office/drawing/2014/main" id="{00000000-0008-0000-2000-0000F7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96" name="205 CuadroTexto">
          <a:extLst>
            <a:ext uri="{FF2B5EF4-FFF2-40B4-BE49-F238E27FC236}">
              <a16:creationId xmlns:a16="http://schemas.microsoft.com/office/drawing/2014/main" id="{00000000-0008-0000-2000-0000F8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97" name="206 CuadroTexto">
          <a:extLst>
            <a:ext uri="{FF2B5EF4-FFF2-40B4-BE49-F238E27FC236}">
              <a16:creationId xmlns:a16="http://schemas.microsoft.com/office/drawing/2014/main" id="{00000000-0008-0000-2000-0000F9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98" name="207 CuadroTexto">
          <a:extLst>
            <a:ext uri="{FF2B5EF4-FFF2-40B4-BE49-F238E27FC236}">
              <a16:creationId xmlns:a16="http://schemas.microsoft.com/office/drawing/2014/main" id="{00000000-0008-0000-2000-0000FA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99" name="208 CuadroTexto">
          <a:extLst>
            <a:ext uri="{FF2B5EF4-FFF2-40B4-BE49-F238E27FC236}">
              <a16:creationId xmlns:a16="http://schemas.microsoft.com/office/drawing/2014/main" id="{00000000-0008-0000-2000-0000FB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00" name="209 CuadroTexto">
          <a:extLst>
            <a:ext uri="{FF2B5EF4-FFF2-40B4-BE49-F238E27FC236}">
              <a16:creationId xmlns:a16="http://schemas.microsoft.com/office/drawing/2014/main" id="{00000000-0008-0000-2000-0000FC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01" name="210 CuadroTexto">
          <a:extLst>
            <a:ext uri="{FF2B5EF4-FFF2-40B4-BE49-F238E27FC236}">
              <a16:creationId xmlns:a16="http://schemas.microsoft.com/office/drawing/2014/main" id="{00000000-0008-0000-2000-0000FD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02" name="211 CuadroTexto">
          <a:extLst>
            <a:ext uri="{FF2B5EF4-FFF2-40B4-BE49-F238E27FC236}">
              <a16:creationId xmlns:a16="http://schemas.microsoft.com/office/drawing/2014/main" id="{00000000-0008-0000-2000-0000FE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03" name="212 CuadroTexto">
          <a:extLst>
            <a:ext uri="{FF2B5EF4-FFF2-40B4-BE49-F238E27FC236}">
              <a16:creationId xmlns:a16="http://schemas.microsoft.com/office/drawing/2014/main" id="{00000000-0008-0000-2000-0000FF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04" name="213 CuadroTexto">
          <a:extLst>
            <a:ext uri="{FF2B5EF4-FFF2-40B4-BE49-F238E27FC236}">
              <a16:creationId xmlns:a16="http://schemas.microsoft.com/office/drawing/2014/main" id="{00000000-0008-0000-2000-00000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05" name="214 CuadroTexto">
          <a:extLst>
            <a:ext uri="{FF2B5EF4-FFF2-40B4-BE49-F238E27FC236}">
              <a16:creationId xmlns:a16="http://schemas.microsoft.com/office/drawing/2014/main" id="{00000000-0008-0000-2000-00000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06" name="215 CuadroTexto">
          <a:extLst>
            <a:ext uri="{FF2B5EF4-FFF2-40B4-BE49-F238E27FC236}">
              <a16:creationId xmlns:a16="http://schemas.microsoft.com/office/drawing/2014/main" id="{00000000-0008-0000-2000-00000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07" name="216 CuadroTexto">
          <a:extLst>
            <a:ext uri="{FF2B5EF4-FFF2-40B4-BE49-F238E27FC236}">
              <a16:creationId xmlns:a16="http://schemas.microsoft.com/office/drawing/2014/main" id="{00000000-0008-0000-2000-00000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08" name="217 CuadroTexto">
          <a:extLst>
            <a:ext uri="{FF2B5EF4-FFF2-40B4-BE49-F238E27FC236}">
              <a16:creationId xmlns:a16="http://schemas.microsoft.com/office/drawing/2014/main" id="{00000000-0008-0000-2000-00000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09" name="218 CuadroTexto">
          <a:extLst>
            <a:ext uri="{FF2B5EF4-FFF2-40B4-BE49-F238E27FC236}">
              <a16:creationId xmlns:a16="http://schemas.microsoft.com/office/drawing/2014/main" id="{00000000-0008-0000-2000-00000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10" name="219 CuadroTexto">
          <a:extLst>
            <a:ext uri="{FF2B5EF4-FFF2-40B4-BE49-F238E27FC236}">
              <a16:creationId xmlns:a16="http://schemas.microsoft.com/office/drawing/2014/main" id="{00000000-0008-0000-2000-00000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11" name="220 CuadroTexto">
          <a:extLst>
            <a:ext uri="{FF2B5EF4-FFF2-40B4-BE49-F238E27FC236}">
              <a16:creationId xmlns:a16="http://schemas.microsoft.com/office/drawing/2014/main" id="{00000000-0008-0000-2000-00000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12" name="221 CuadroTexto">
          <a:extLst>
            <a:ext uri="{FF2B5EF4-FFF2-40B4-BE49-F238E27FC236}">
              <a16:creationId xmlns:a16="http://schemas.microsoft.com/office/drawing/2014/main" id="{00000000-0008-0000-2000-00000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13" name="222 CuadroTexto">
          <a:extLst>
            <a:ext uri="{FF2B5EF4-FFF2-40B4-BE49-F238E27FC236}">
              <a16:creationId xmlns:a16="http://schemas.microsoft.com/office/drawing/2014/main" id="{00000000-0008-0000-2000-00000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14" name="223 CuadroTexto">
          <a:extLst>
            <a:ext uri="{FF2B5EF4-FFF2-40B4-BE49-F238E27FC236}">
              <a16:creationId xmlns:a16="http://schemas.microsoft.com/office/drawing/2014/main" id="{00000000-0008-0000-2000-00000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15" name="224 CuadroTexto">
          <a:extLst>
            <a:ext uri="{FF2B5EF4-FFF2-40B4-BE49-F238E27FC236}">
              <a16:creationId xmlns:a16="http://schemas.microsoft.com/office/drawing/2014/main" id="{00000000-0008-0000-2000-00000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16" name="225 CuadroTexto">
          <a:extLst>
            <a:ext uri="{FF2B5EF4-FFF2-40B4-BE49-F238E27FC236}">
              <a16:creationId xmlns:a16="http://schemas.microsoft.com/office/drawing/2014/main" id="{00000000-0008-0000-2000-00000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17" name="226 CuadroTexto">
          <a:extLst>
            <a:ext uri="{FF2B5EF4-FFF2-40B4-BE49-F238E27FC236}">
              <a16:creationId xmlns:a16="http://schemas.microsoft.com/office/drawing/2014/main" id="{00000000-0008-0000-2000-00000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18" name="227 CuadroTexto">
          <a:extLst>
            <a:ext uri="{FF2B5EF4-FFF2-40B4-BE49-F238E27FC236}">
              <a16:creationId xmlns:a16="http://schemas.microsoft.com/office/drawing/2014/main" id="{00000000-0008-0000-2000-00000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19" name="228 CuadroTexto">
          <a:extLst>
            <a:ext uri="{FF2B5EF4-FFF2-40B4-BE49-F238E27FC236}">
              <a16:creationId xmlns:a16="http://schemas.microsoft.com/office/drawing/2014/main" id="{00000000-0008-0000-2000-00000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20" name="229 CuadroTexto">
          <a:extLst>
            <a:ext uri="{FF2B5EF4-FFF2-40B4-BE49-F238E27FC236}">
              <a16:creationId xmlns:a16="http://schemas.microsoft.com/office/drawing/2014/main" id="{00000000-0008-0000-2000-00001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21" name="230 CuadroTexto">
          <a:extLst>
            <a:ext uri="{FF2B5EF4-FFF2-40B4-BE49-F238E27FC236}">
              <a16:creationId xmlns:a16="http://schemas.microsoft.com/office/drawing/2014/main" id="{00000000-0008-0000-2000-00001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22" name="231 CuadroTexto">
          <a:extLst>
            <a:ext uri="{FF2B5EF4-FFF2-40B4-BE49-F238E27FC236}">
              <a16:creationId xmlns:a16="http://schemas.microsoft.com/office/drawing/2014/main" id="{00000000-0008-0000-2000-00001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23" name="232 CuadroTexto">
          <a:extLst>
            <a:ext uri="{FF2B5EF4-FFF2-40B4-BE49-F238E27FC236}">
              <a16:creationId xmlns:a16="http://schemas.microsoft.com/office/drawing/2014/main" id="{00000000-0008-0000-2000-00001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24" name="233 CuadroTexto">
          <a:extLst>
            <a:ext uri="{FF2B5EF4-FFF2-40B4-BE49-F238E27FC236}">
              <a16:creationId xmlns:a16="http://schemas.microsoft.com/office/drawing/2014/main" id="{00000000-0008-0000-2000-00001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25" name="234 CuadroTexto">
          <a:extLst>
            <a:ext uri="{FF2B5EF4-FFF2-40B4-BE49-F238E27FC236}">
              <a16:creationId xmlns:a16="http://schemas.microsoft.com/office/drawing/2014/main" id="{00000000-0008-0000-2000-00001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26" name="235 CuadroTexto">
          <a:extLst>
            <a:ext uri="{FF2B5EF4-FFF2-40B4-BE49-F238E27FC236}">
              <a16:creationId xmlns:a16="http://schemas.microsoft.com/office/drawing/2014/main" id="{00000000-0008-0000-2000-00001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27" name="236 CuadroTexto">
          <a:extLst>
            <a:ext uri="{FF2B5EF4-FFF2-40B4-BE49-F238E27FC236}">
              <a16:creationId xmlns:a16="http://schemas.microsoft.com/office/drawing/2014/main" id="{00000000-0008-0000-2000-00001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28" name="237 CuadroTexto">
          <a:extLst>
            <a:ext uri="{FF2B5EF4-FFF2-40B4-BE49-F238E27FC236}">
              <a16:creationId xmlns:a16="http://schemas.microsoft.com/office/drawing/2014/main" id="{00000000-0008-0000-2000-00001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29" name="238 CuadroTexto">
          <a:extLst>
            <a:ext uri="{FF2B5EF4-FFF2-40B4-BE49-F238E27FC236}">
              <a16:creationId xmlns:a16="http://schemas.microsoft.com/office/drawing/2014/main" id="{00000000-0008-0000-2000-00001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30" name="239 CuadroTexto">
          <a:extLst>
            <a:ext uri="{FF2B5EF4-FFF2-40B4-BE49-F238E27FC236}">
              <a16:creationId xmlns:a16="http://schemas.microsoft.com/office/drawing/2014/main" id="{00000000-0008-0000-2000-00001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31" name="240 CuadroTexto">
          <a:extLst>
            <a:ext uri="{FF2B5EF4-FFF2-40B4-BE49-F238E27FC236}">
              <a16:creationId xmlns:a16="http://schemas.microsoft.com/office/drawing/2014/main" id="{00000000-0008-0000-2000-00001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32" name="241 CuadroTexto">
          <a:extLst>
            <a:ext uri="{FF2B5EF4-FFF2-40B4-BE49-F238E27FC236}">
              <a16:creationId xmlns:a16="http://schemas.microsoft.com/office/drawing/2014/main" id="{00000000-0008-0000-2000-00001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33" name="242 CuadroTexto">
          <a:extLst>
            <a:ext uri="{FF2B5EF4-FFF2-40B4-BE49-F238E27FC236}">
              <a16:creationId xmlns:a16="http://schemas.microsoft.com/office/drawing/2014/main" id="{00000000-0008-0000-2000-00001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34" name="243 CuadroTexto">
          <a:extLst>
            <a:ext uri="{FF2B5EF4-FFF2-40B4-BE49-F238E27FC236}">
              <a16:creationId xmlns:a16="http://schemas.microsoft.com/office/drawing/2014/main" id="{00000000-0008-0000-2000-00001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35" name="244 CuadroTexto">
          <a:extLst>
            <a:ext uri="{FF2B5EF4-FFF2-40B4-BE49-F238E27FC236}">
              <a16:creationId xmlns:a16="http://schemas.microsoft.com/office/drawing/2014/main" id="{00000000-0008-0000-2000-00001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36" name="245 CuadroTexto">
          <a:extLst>
            <a:ext uri="{FF2B5EF4-FFF2-40B4-BE49-F238E27FC236}">
              <a16:creationId xmlns:a16="http://schemas.microsoft.com/office/drawing/2014/main" id="{00000000-0008-0000-2000-00002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37" name="246 CuadroTexto">
          <a:extLst>
            <a:ext uri="{FF2B5EF4-FFF2-40B4-BE49-F238E27FC236}">
              <a16:creationId xmlns:a16="http://schemas.microsoft.com/office/drawing/2014/main" id="{00000000-0008-0000-2000-00002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38" name="247 CuadroTexto">
          <a:extLst>
            <a:ext uri="{FF2B5EF4-FFF2-40B4-BE49-F238E27FC236}">
              <a16:creationId xmlns:a16="http://schemas.microsoft.com/office/drawing/2014/main" id="{00000000-0008-0000-2000-00002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39" name="248 CuadroTexto">
          <a:extLst>
            <a:ext uri="{FF2B5EF4-FFF2-40B4-BE49-F238E27FC236}">
              <a16:creationId xmlns:a16="http://schemas.microsoft.com/office/drawing/2014/main" id="{00000000-0008-0000-2000-00002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40" name="249 CuadroTexto">
          <a:extLst>
            <a:ext uri="{FF2B5EF4-FFF2-40B4-BE49-F238E27FC236}">
              <a16:creationId xmlns:a16="http://schemas.microsoft.com/office/drawing/2014/main" id="{00000000-0008-0000-2000-00002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41" name="250 CuadroTexto">
          <a:extLst>
            <a:ext uri="{FF2B5EF4-FFF2-40B4-BE49-F238E27FC236}">
              <a16:creationId xmlns:a16="http://schemas.microsoft.com/office/drawing/2014/main" id="{00000000-0008-0000-2000-00002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42" name="251 CuadroTexto">
          <a:extLst>
            <a:ext uri="{FF2B5EF4-FFF2-40B4-BE49-F238E27FC236}">
              <a16:creationId xmlns:a16="http://schemas.microsoft.com/office/drawing/2014/main" id="{00000000-0008-0000-2000-00002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43" name="252 CuadroTexto">
          <a:extLst>
            <a:ext uri="{FF2B5EF4-FFF2-40B4-BE49-F238E27FC236}">
              <a16:creationId xmlns:a16="http://schemas.microsoft.com/office/drawing/2014/main" id="{00000000-0008-0000-2000-00002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44" name="253 CuadroTexto">
          <a:extLst>
            <a:ext uri="{FF2B5EF4-FFF2-40B4-BE49-F238E27FC236}">
              <a16:creationId xmlns:a16="http://schemas.microsoft.com/office/drawing/2014/main" id="{00000000-0008-0000-2000-00002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45" name="254 CuadroTexto">
          <a:extLst>
            <a:ext uri="{FF2B5EF4-FFF2-40B4-BE49-F238E27FC236}">
              <a16:creationId xmlns:a16="http://schemas.microsoft.com/office/drawing/2014/main" id="{00000000-0008-0000-2000-00002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46" name="255 CuadroTexto">
          <a:extLst>
            <a:ext uri="{FF2B5EF4-FFF2-40B4-BE49-F238E27FC236}">
              <a16:creationId xmlns:a16="http://schemas.microsoft.com/office/drawing/2014/main" id="{00000000-0008-0000-2000-00002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47" name="256 CuadroTexto">
          <a:extLst>
            <a:ext uri="{FF2B5EF4-FFF2-40B4-BE49-F238E27FC236}">
              <a16:creationId xmlns:a16="http://schemas.microsoft.com/office/drawing/2014/main" id="{00000000-0008-0000-2000-00002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48" name="257 CuadroTexto">
          <a:extLst>
            <a:ext uri="{FF2B5EF4-FFF2-40B4-BE49-F238E27FC236}">
              <a16:creationId xmlns:a16="http://schemas.microsoft.com/office/drawing/2014/main" id="{00000000-0008-0000-2000-00002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49" name="258 CuadroTexto">
          <a:extLst>
            <a:ext uri="{FF2B5EF4-FFF2-40B4-BE49-F238E27FC236}">
              <a16:creationId xmlns:a16="http://schemas.microsoft.com/office/drawing/2014/main" id="{00000000-0008-0000-2000-00002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50" name="259 CuadroTexto">
          <a:extLst>
            <a:ext uri="{FF2B5EF4-FFF2-40B4-BE49-F238E27FC236}">
              <a16:creationId xmlns:a16="http://schemas.microsoft.com/office/drawing/2014/main" id="{00000000-0008-0000-2000-00002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51" name="260 CuadroTexto">
          <a:extLst>
            <a:ext uri="{FF2B5EF4-FFF2-40B4-BE49-F238E27FC236}">
              <a16:creationId xmlns:a16="http://schemas.microsoft.com/office/drawing/2014/main" id="{00000000-0008-0000-2000-00002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52" name="261 CuadroTexto">
          <a:extLst>
            <a:ext uri="{FF2B5EF4-FFF2-40B4-BE49-F238E27FC236}">
              <a16:creationId xmlns:a16="http://schemas.microsoft.com/office/drawing/2014/main" id="{00000000-0008-0000-2000-00003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53" name="262 CuadroTexto">
          <a:extLst>
            <a:ext uri="{FF2B5EF4-FFF2-40B4-BE49-F238E27FC236}">
              <a16:creationId xmlns:a16="http://schemas.microsoft.com/office/drawing/2014/main" id="{00000000-0008-0000-2000-00003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54" name="263 CuadroTexto">
          <a:extLst>
            <a:ext uri="{FF2B5EF4-FFF2-40B4-BE49-F238E27FC236}">
              <a16:creationId xmlns:a16="http://schemas.microsoft.com/office/drawing/2014/main" id="{00000000-0008-0000-2000-00003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55" name="264 CuadroTexto">
          <a:extLst>
            <a:ext uri="{FF2B5EF4-FFF2-40B4-BE49-F238E27FC236}">
              <a16:creationId xmlns:a16="http://schemas.microsoft.com/office/drawing/2014/main" id="{00000000-0008-0000-2000-00003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56" name="265 CuadroTexto">
          <a:extLst>
            <a:ext uri="{FF2B5EF4-FFF2-40B4-BE49-F238E27FC236}">
              <a16:creationId xmlns:a16="http://schemas.microsoft.com/office/drawing/2014/main" id="{00000000-0008-0000-2000-00003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57" name="266 CuadroTexto">
          <a:extLst>
            <a:ext uri="{FF2B5EF4-FFF2-40B4-BE49-F238E27FC236}">
              <a16:creationId xmlns:a16="http://schemas.microsoft.com/office/drawing/2014/main" id="{00000000-0008-0000-2000-00003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58" name="267 CuadroTexto">
          <a:extLst>
            <a:ext uri="{FF2B5EF4-FFF2-40B4-BE49-F238E27FC236}">
              <a16:creationId xmlns:a16="http://schemas.microsoft.com/office/drawing/2014/main" id="{00000000-0008-0000-2000-00003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2366" cy="207869"/>
    <xdr:sp macro="" textlink="">
      <xdr:nvSpPr>
        <xdr:cNvPr id="2359" name="268 CuadroTexto">
          <a:extLst>
            <a:ext uri="{FF2B5EF4-FFF2-40B4-BE49-F238E27FC236}">
              <a16:creationId xmlns:a16="http://schemas.microsoft.com/office/drawing/2014/main" id="{00000000-0008-0000-2000-000037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360" name="269 CuadroTexto">
          <a:extLst>
            <a:ext uri="{FF2B5EF4-FFF2-40B4-BE49-F238E27FC236}">
              <a16:creationId xmlns:a16="http://schemas.microsoft.com/office/drawing/2014/main" id="{00000000-0008-0000-2000-000038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361" name="270 CuadroTexto">
          <a:extLst>
            <a:ext uri="{FF2B5EF4-FFF2-40B4-BE49-F238E27FC236}">
              <a16:creationId xmlns:a16="http://schemas.microsoft.com/office/drawing/2014/main" id="{00000000-0008-0000-2000-000039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362" name="271 CuadroTexto">
          <a:extLst>
            <a:ext uri="{FF2B5EF4-FFF2-40B4-BE49-F238E27FC236}">
              <a16:creationId xmlns:a16="http://schemas.microsoft.com/office/drawing/2014/main" id="{00000000-0008-0000-2000-00003A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363" name="272 CuadroTexto">
          <a:extLst>
            <a:ext uri="{FF2B5EF4-FFF2-40B4-BE49-F238E27FC236}">
              <a16:creationId xmlns:a16="http://schemas.microsoft.com/office/drawing/2014/main" id="{00000000-0008-0000-2000-00003B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364" name="273 CuadroTexto">
          <a:extLst>
            <a:ext uri="{FF2B5EF4-FFF2-40B4-BE49-F238E27FC236}">
              <a16:creationId xmlns:a16="http://schemas.microsoft.com/office/drawing/2014/main" id="{00000000-0008-0000-2000-00003C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365" name="274 CuadroTexto">
          <a:extLst>
            <a:ext uri="{FF2B5EF4-FFF2-40B4-BE49-F238E27FC236}">
              <a16:creationId xmlns:a16="http://schemas.microsoft.com/office/drawing/2014/main" id="{00000000-0008-0000-2000-00003D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366" name="275 CuadroTexto">
          <a:extLst>
            <a:ext uri="{FF2B5EF4-FFF2-40B4-BE49-F238E27FC236}">
              <a16:creationId xmlns:a16="http://schemas.microsoft.com/office/drawing/2014/main" id="{00000000-0008-0000-2000-00003E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367" name="276 CuadroTexto">
          <a:extLst>
            <a:ext uri="{FF2B5EF4-FFF2-40B4-BE49-F238E27FC236}">
              <a16:creationId xmlns:a16="http://schemas.microsoft.com/office/drawing/2014/main" id="{00000000-0008-0000-2000-00003F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368" name="277 CuadroTexto">
          <a:extLst>
            <a:ext uri="{FF2B5EF4-FFF2-40B4-BE49-F238E27FC236}">
              <a16:creationId xmlns:a16="http://schemas.microsoft.com/office/drawing/2014/main" id="{00000000-0008-0000-2000-000040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369" name="278 CuadroTexto">
          <a:extLst>
            <a:ext uri="{FF2B5EF4-FFF2-40B4-BE49-F238E27FC236}">
              <a16:creationId xmlns:a16="http://schemas.microsoft.com/office/drawing/2014/main" id="{00000000-0008-0000-2000-000041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370" name="279 CuadroTexto">
          <a:extLst>
            <a:ext uri="{FF2B5EF4-FFF2-40B4-BE49-F238E27FC236}">
              <a16:creationId xmlns:a16="http://schemas.microsoft.com/office/drawing/2014/main" id="{00000000-0008-0000-2000-000042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371" name="280 CuadroTexto">
          <a:extLst>
            <a:ext uri="{FF2B5EF4-FFF2-40B4-BE49-F238E27FC236}">
              <a16:creationId xmlns:a16="http://schemas.microsoft.com/office/drawing/2014/main" id="{00000000-0008-0000-2000-000043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372" name="281 CuadroTexto">
          <a:extLst>
            <a:ext uri="{FF2B5EF4-FFF2-40B4-BE49-F238E27FC236}">
              <a16:creationId xmlns:a16="http://schemas.microsoft.com/office/drawing/2014/main" id="{00000000-0008-0000-2000-000044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373" name="282 CuadroTexto">
          <a:extLst>
            <a:ext uri="{FF2B5EF4-FFF2-40B4-BE49-F238E27FC236}">
              <a16:creationId xmlns:a16="http://schemas.microsoft.com/office/drawing/2014/main" id="{00000000-0008-0000-2000-000045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374" name="283 CuadroTexto">
          <a:extLst>
            <a:ext uri="{FF2B5EF4-FFF2-40B4-BE49-F238E27FC236}">
              <a16:creationId xmlns:a16="http://schemas.microsoft.com/office/drawing/2014/main" id="{00000000-0008-0000-2000-000046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375" name="284 CuadroTexto">
          <a:extLst>
            <a:ext uri="{FF2B5EF4-FFF2-40B4-BE49-F238E27FC236}">
              <a16:creationId xmlns:a16="http://schemas.microsoft.com/office/drawing/2014/main" id="{00000000-0008-0000-2000-000047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76" name="285 CuadroTexto">
          <a:extLst>
            <a:ext uri="{FF2B5EF4-FFF2-40B4-BE49-F238E27FC236}">
              <a16:creationId xmlns:a16="http://schemas.microsoft.com/office/drawing/2014/main" id="{00000000-0008-0000-2000-00004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77" name="286 CuadroTexto">
          <a:extLst>
            <a:ext uri="{FF2B5EF4-FFF2-40B4-BE49-F238E27FC236}">
              <a16:creationId xmlns:a16="http://schemas.microsoft.com/office/drawing/2014/main" id="{00000000-0008-0000-2000-00004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78" name="287 CuadroTexto">
          <a:extLst>
            <a:ext uri="{FF2B5EF4-FFF2-40B4-BE49-F238E27FC236}">
              <a16:creationId xmlns:a16="http://schemas.microsoft.com/office/drawing/2014/main" id="{00000000-0008-0000-2000-00004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79" name="288 CuadroTexto">
          <a:extLst>
            <a:ext uri="{FF2B5EF4-FFF2-40B4-BE49-F238E27FC236}">
              <a16:creationId xmlns:a16="http://schemas.microsoft.com/office/drawing/2014/main" id="{00000000-0008-0000-2000-00004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80" name="289 CuadroTexto">
          <a:extLst>
            <a:ext uri="{FF2B5EF4-FFF2-40B4-BE49-F238E27FC236}">
              <a16:creationId xmlns:a16="http://schemas.microsoft.com/office/drawing/2014/main" id="{00000000-0008-0000-2000-00004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81" name="290 CuadroTexto">
          <a:extLst>
            <a:ext uri="{FF2B5EF4-FFF2-40B4-BE49-F238E27FC236}">
              <a16:creationId xmlns:a16="http://schemas.microsoft.com/office/drawing/2014/main" id="{00000000-0008-0000-2000-00004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82" name="291 CuadroTexto">
          <a:extLst>
            <a:ext uri="{FF2B5EF4-FFF2-40B4-BE49-F238E27FC236}">
              <a16:creationId xmlns:a16="http://schemas.microsoft.com/office/drawing/2014/main" id="{00000000-0008-0000-2000-00004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83" name="292 CuadroTexto">
          <a:extLst>
            <a:ext uri="{FF2B5EF4-FFF2-40B4-BE49-F238E27FC236}">
              <a16:creationId xmlns:a16="http://schemas.microsoft.com/office/drawing/2014/main" id="{00000000-0008-0000-2000-00004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84" name="293 CuadroTexto">
          <a:extLst>
            <a:ext uri="{FF2B5EF4-FFF2-40B4-BE49-F238E27FC236}">
              <a16:creationId xmlns:a16="http://schemas.microsoft.com/office/drawing/2014/main" id="{00000000-0008-0000-2000-00005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85" name="294 CuadroTexto">
          <a:extLst>
            <a:ext uri="{FF2B5EF4-FFF2-40B4-BE49-F238E27FC236}">
              <a16:creationId xmlns:a16="http://schemas.microsoft.com/office/drawing/2014/main" id="{00000000-0008-0000-2000-00005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86" name="295 CuadroTexto">
          <a:extLst>
            <a:ext uri="{FF2B5EF4-FFF2-40B4-BE49-F238E27FC236}">
              <a16:creationId xmlns:a16="http://schemas.microsoft.com/office/drawing/2014/main" id="{00000000-0008-0000-2000-00005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87" name="296 CuadroTexto">
          <a:extLst>
            <a:ext uri="{FF2B5EF4-FFF2-40B4-BE49-F238E27FC236}">
              <a16:creationId xmlns:a16="http://schemas.microsoft.com/office/drawing/2014/main" id="{00000000-0008-0000-2000-00005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388" name="301 CuadroTexto">
          <a:extLst>
            <a:ext uri="{FF2B5EF4-FFF2-40B4-BE49-F238E27FC236}">
              <a16:creationId xmlns:a16="http://schemas.microsoft.com/office/drawing/2014/main" id="{00000000-0008-0000-2000-00005409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389" name="302 CuadroTexto">
          <a:extLst>
            <a:ext uri="{FF2B5EF4-FFF2-40B4-BE49-F238E27FC236}">
              <a16:creationId xmlns:a16="http://schemas.microsoft.com/office/drawing/2014/main" id="{00000000-0008-0000-2000-00005509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90" name="17 CuadroTexto">
          <a:extLst>
            <a:ext uri="{FF2B5EF4-FFF2-40B4-BE49-F238E27FC236}">
              <a16:creationId xmlns:a16="http://schemas.microsoft.com/office/drawing/2014/main" id="{00000000-0008-0000-2000-00005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7227" cy="217317"/>
    <xdr:sp macro="" textlink="">
      <xdr:nvSpPr>
        <xdr:cNvPr id="2391" name="90 CuadroTexto">
          <a:extLst>
            <a:ext uri="{FF2B5EF4-FFF2-40B4-BE49-F238E27FC236}">
              <a16:creationId xmlns:a16="http://schemas.microsoft.com/office/drawing/2014/main" id="{00000000-0008-0000-2000-00005709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392" name="91 CuadroTexto">
          <a:extLst>
            <a:ext uri="{FF2B5EF4-FFF2-40B4-BE49-F238E27FC236}">
              <a16:creationId xmlns:a16="http://schemas.microsoft.com/office/drawing/2014/main" id="{00000000-0008-0000-2000-00005809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393" name="92 CuadroTexto">
          <a:extLst>
            <a:ext uri="{FF2B5EF4-FFF2-40B4-BE49-F238E27FC236}">
              <a16:creationId xmlns:a16="http://schemas.microsoft.com/office/drawing/2014/main" id="{00000000-0008-0000-2000-00005909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394" name="93 CuadroTexto">
          <a:extLst>
            <a:ext uri="{FF2B5EF4-FFF2-40B4-BE49-F238E27FC236}">
              <a16:creationId xmlns:a16="http://schemas.microsoft.com/office/drawing/2014/main" id="{00000000-0008-0000-2000-00005A09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395" name="94 CuadroTexto">
          <a:extLst>
            <a:ext uri="{FF2B5EF4-FFF2-40B4-BE49-F238E27FC236}">
              <a16:creationId xmlns:a16="http://schemas.microsoft.com/office/drawing/2014/main" id="{00000000-0008-0000-2000-00005B09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396" name="95 CuadroTexto">
          <a:extLst>
            <a:ext uri="{FF2B5EF4-FFF2-40B4-BE49-F238E27FC236}">
              <a16:creationId xmlns:a16="http://schemas.microsoft.com/office/drawing/2014/main" id="{00000000-0008-0000-2000-00005C09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397" name="96 CuadroTexto">
          <a:extLst>
            <a:ext uri="{FF2B5EF4-FFF2-40B4-BE49-F238E27FC236}">
              <a16:creationId xmlns:a16="http://schemas.microsoft.com/office/drawing/2014/main" id="{00000000-0008-0000-2000-00005D09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398" name="97 CuadroTexto">
          <a:extLst>
            <a:ext uri="{FF2B5EF4-FFF2-40B4-BE49-F238E27FC236}">
              <a16:creationId xmlns:a16="http://schemas.microsoft.com/office/drawing/2014/main" id="{00000000-0008-0000-2000-00005E09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399" name="98 CuadroTexto">
          <a:extLst>
            <a:ext uri="{FF2B5EF4-FFF2-40B4-BE49-F238E27FC236}">
              <a16:creationId xmlns:a16="http://schemas.microsoft.com/office/drawing/2014/main" id="{00000000-0008-0000-2000-00005F09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400" name="99 CuadroTexto">
          <a:extLst>
            <a:ext uri="{FF2B5EF4-FFF2-40B4-BE49-F238E27FC236}">
              <a16:creationId xmlns:a16="http://schemas.microsoft.com/office/drawing/2014/main" id="{00000000-0008-0000-2000-00006009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401" name="100 CuadroTexto">
          <a:extLst>
            <a:ext uri="{FF2B5EF4-FFF2-40B4-BE49-F238E27FC236}">
              <a16:creationId xmlns:a16="http://schemas.microsoft.com/office/drawing/2014/main" id="{00000000-0008-0000-2000-00006109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402" name="101 CuadroTexto">
          <a:extLst>
            <a:ext uri="{FF2B5EF4-FFF2-40B4-BE49-F238E27FC236}">
              <a16:creationId xmlns:a16="http://schemas.microsoft.com/office/drawing/2014/main" id="{00000000-0008-0000-2000-00006209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03" name="118 CuadroTexto">
          <a:extLst>
            <a:ext uri="{FF2B5EF4-FFF2-40B4-BE49-F238E27FC236}">
              <a16:creationId xmlns:a16="http://schemas.microsoft.com/office/drawing/2014/main" id="{00000000-0008-0000-2000-00006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04" name="119 CuadroTexto">
          <a:extLst>
            <a:ext uri="{FF2B5EF4-FFF2-40B4-BE49-F238E27FC236}">
              <a16:creationId xmlns:a16="http://schemas.microsoft.com/office/drawing/2014/main" id="{00000000-0008-0000-2000-00006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05" name="120 CuadroTexto">
          <a:extLst>
            <a:ext uri="{FF2B5EF4-FFF2-40B4-BE49-F238E27FC236}">
              <a16:creationId xmlns:a16="http://schemas.microsoft.com/office/drawing/2014/main" id="{00000000-0008-0000-2000-00006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06" name="121 CuadroTexto">
          <a:extLst>
            <a:ext uri="{FF2B5EF4-FFF2-40B4-BE49-F238E27FC236}">
              <a16:creationId xmlns:a16="http://schemas.microsoft.com/office/drawing/2014/main" id="{00000000-0008-0000-2000-00006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07" name="122 CuadroTexto">
          <a:extLst>
            <a:ext uri="{FF2B5EF4-FFF2-40B4-BE49-F238E27FC236}">
              <a16:creationId xmlns:a16="http://schemas.microsoft.com/office/drawing/2014/main" id="{00000000-0008-0000-2000-00006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08" name="123 CuadroTexto">
          <a:extLst>
            <a:ext uri="{FF2B5EF4-FFF2-40B4-BE49-F238E27FC236}">
              <a16:creationId xmlns:a16="http://schemas.microsoft.com/office/drawing/2014/main" id="{00000000-0008-0000-2000-00006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09" name="124 CuadroTexto">
          <a:extLst>
            <a:ext uri="{FF2B5EF4-FFF2-40B4-BE49-F238E27FC236}">
              <a16:creationId xmlns:a16="http://schemas.microsoft.com/office/drawing/2014/main" id="{00000000-0008-0000-2000-00006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10" name="125 CuadroTexto">
          <a:extLst>
            <a:ext uri="{FF2B5EF4-FFF2-40B4-BE49-F238E27FC236}">
              <a16:creationId xmlns:a16="http://schemas.microsoft.com/office/drawing/2014/main" id="{00000000-0008-0000-2000-00006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11" name="143 CuadroTexto">
          <a:extLst>
            <a:ext uri="{FF2B5EF4-FFF2-40B4-BE49-F238E27FC236}">
              <a16:creationId xmlns:a16="http://schemas.microsoft.com/office/drawing/2014/main" id="{00000000-0008-0000-2000-00006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12" name="144 CuadroTexto">
          <a:extLst>
            <a:ext uri="{FF2B5EF4-FFF2-40B4-BE49-F238E27FC236}">
              <a16:creationId xmlns:a16="http://schemas.microsoft.com/office/drawing/2014/main" id="{00000000-0008-0000-2000-00006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13" name="145 CuadroTexto">
          <a:extLst>
            <a:ext uri="{FF2B5EF4-FFF2-40B4-BE49-F238E27FC236}">
              <a16:creationId xmlns:a16="http://schemas.microsoft.com/office/drawing/2014/main" id="{00000000-0008-0000-2000-00006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14" name="146 CuadroTexto">
          <a:extLst>
            <a:ext uri="{FF2B5EF4-FFF2-40B4-BE49-F238E27FC236}">
              <a16:creationId xmlns:a16="http://schemas.microsoft.com/office/drawing/2014/main" id="{00000000-0008-0000-2000-00006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15" name="147 CuadroTexto">
          <a:extLst>
            <a:ext uri="{FF2B5EF4-FFF2-40B4-BE49-F238E27FC236}">
              <a16:creationId xmlns:a16="http://schemas.microsoft.com/office/drawing/2014/main" id="{00000000-0008-0000-2000-00006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16" name="148 CuadroTexto">
          <a:extLst>
            <a:ext uri="{FF2B5EF4-FFF2-40B4-BE49-F238E27FC236}">
              <a16:creationId xmlns:a16="http://schemas.microsoft.com/office/drawing/2014/main" id="{00000000-0008-0000-2000-00007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17" name="149 CuadroTexto">
          <a:extLst>
            <a:ext uri="{FF2B5EF4-FFF2-40B4-BE49-F238E27FC236}">
              <a16:creationId xmlns:a16="http://schemas.microsoft.com/office/drawing/2014/main" id="{00000000-0008-0000-2000-00007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18" name="150 CuadroTexto">
          <a:extLst>
            <a:ext uri="{FF2B5EF4-FFF2-40B4-BE49-F238E27FC236}">
              <a16:creationId xmlns:a16="http://schemas.microsoft.com/office/drawing/2014/main" id="{00000000-0008-0000-2000-00007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19" name="151 CuadroTexto">
          <a:extLst>
            <a:ext uri="{FF2B5EF4-FFF2-40B4-BE49-F238E27FC236}">
              <a16:creationId xmlns:a16="http://schemas.microsoft.com/office/drawing/2014/main" id="{00000000-0008-0000-2000-00007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20" name="152 CuadroTexto">
          <a:extLst>
            <a:ext uri="{FF2B5EF4-FFF2-40B4-BE49-F238E27FC236}">
              <a16:creationId xmlns:a16="http://schemas.microsoft.com/office/drawing/2014/main" id="{00000000-0008-0000-2000-00007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21" name="153 CuadroTexto">
          <a:extLst>
            <a:ext uri="{FF2B5EF4-FFF2-40B4-BE49-F238E27FC236}">
              <a16:creationId xmlns:a16="http://schemas.microsoft.com/office/drawing/2014/main" id="{00000000-0008-0000-2000-00007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22" name="154 CuadroTexto">
          <a:extLst>
            <a:ext uri="{FF2B5EF4-FFF2-40B4-BE49-F238E27FC236}">
              <a16:creationId xmlns:a16="http://schemas.microsoft.com/office/drawing/2014/main" id="{00000000-0008-0000-2000-00007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23" name="155 CuadroTexto">
          <a:extLst>
            <a:ext uri="{FF2B5EF4-FFF2-40B4-BE49-F238E27FC236}">
              <a16:creationId xmlns:a16="http://schemas.microsoft.com/office/drawing/2014/main" id="{00000000-0008-0000-2000-00007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24" name="156 CuadroTexto">
          <a:extLst>
            <a:ext uri="{FF2B5EF4-FFF2-40B4-BE49-F238E27FC236}">
              <a16:creationId xmlns:a16="http://schemas.microsoft.com/office/drawing/2014/main" id="{00000000-0008-0000-2000-00007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25" name="157 CuadroTexto">
          <a:extLst>
            <a:ext uri="{FF2B5EF4-FFF2-40B4-BE49-F238E27FC236}">
              <a16:creationId xmlns:a16="http://schemas.microsoft.com/office/drawing/2014/main" id="{00000000-0008-0000-2000-00007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26" name="158 CuadroTexto">
          <a:extLst>
            <a:ext uri="{FF2B5EF4-FFF2-40B4-BE49-F238E27FC236}">
              <a16:creationId xmlns:a16="http://schemas.microsoft.com/office/drawing/2014/main" id="{00000000-0008-0000-2000-00007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27" name="159 CuadroTexto">
          <a:extLst>
            <a:ext uri="{FF2B5EF4-FFF2-40B4-BE49-F238E27FC236}">
              <a16:creationId xmlns:a16="http://schemas.microsoft.com/office/drawing/2014/main" id="{00000000-0008-0000-2000-00007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28" name="160 CuadroTexto">
          <a:extLst>
            <a:ext uri="{FF2B5EF4-FFF2-40B4-BE49-F238E27FC236}">
              <a16:creationId xmlns:a16="http://schemas.microsoft.com/office/drawing/2014/main" id="{00000000-0008-0000-2000-00007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29" name="161 CuadroTexto">
          <a:extLst>
            <a:ext uri="{FF2B5EF4-FFF2-40B4-BE49-F238E27FC236}">
              <a16:creationId xmlns:a16="http://schemas.microsoft.com/office/drawing/2014/main" id="{00000000-0008-0000-2000-00007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30" name="162 CuadroTexto">
          <a:extLst>
            <a:ext uri="{FF2B5EF4-FFF2-40B4-BE49-F238E27FC236}">
              <a16:creationId xmlns:a16="http://schemas.microsoft.com/office/drawing/2014/main" id="{00000000-0008-0000-2000-00007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31" name="163 CuadroTexto">
          <a:extLst>
            <a:ext uri="{FF2B5EF4-FFF2-40B4-BE49-F238E27FC236}">
              <a16:creationId xmlns:a16="http://schemas.microsoft.com/office/drawing/2014/main" id="{00000000-0008-0000-2000-00007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32" name="164 CuadroTexto">
          <a:extLst>
            <a:ext uri="{FF2B5EF4-FFF2-40B4-BE49-F238E27FC236}">
              <a16:creationId xmlns:a16="http://schemas.microsoft.com/office/drawing/2014/main" id="{00000000-0008-0000-2000-00008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33" name="165 CuadroTexto">
          <a:extLst>
            <a:ext uri="{FF2B5EF4-FFF2-40B4-BE49-F238E27FC236}">
              <a16:creationId xmlns:a16="http://schemas.microsoft.com/office/drawing/2014/main" id="{00000000-0008-0000-2000-00008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34" name="166 CuadroTexto">
          <a:extLst>
            <a:ext uri="{FF2B5EF4-FFF2-40B4-BE49-F238E27FC236}">
              <a16:creationId xmlns:a16="http://schemas.microsoft.com/office/drawing/2014/main" id="{00000000-0008-0000-2000-00008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35" name="167 CuadroTexto">
          <a:extLst>
            <a:ext uri="{FF2B5EF4-FFF2-40B4-BE49-F238E27FC236}">
              <a16:creationId xmlns:a16="http://schemas.microsoft.com/office/drawing/2014/main" id="{00000000-0008-0000-2000-00008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36" name="168 CuadroTexto">
          <a:extLst>
            <a:ext uri="{FF2B5EF4-FFF2-40B4-BE49-F238E27FC236}">
              <a16:creationId xmlns:a16="http://schemas.microsoft.com/office/drawing/2014/main" id="{00000000-0008-0000-2000-00008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37" name="169 CuadroTexto">
          <a:extLst>
            <a:ext uri="{FF2B5EF4-FFF2-40B4-BE49-F238E27FC236}">
              <a16:creationId xmlns:a16="http://schemas.microsoft.com/office/drawing/2014/main" id="{00000000-0008-0000-2000-00008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38" name="170 CuadroTexto">
          <a:extLst>
            <a:ext uri="{FF2B5EF4-FFF2-40B4-BE49-F238E27FC236}">
              <a16:creationId xmlns:a16="http://schemas.microsoft.com/office/drawing/2014/main" id="{00000000-0008-0000-2000-00008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39" name="171 CuadroTexto">
          <a:extLst>
            <a:ext uri="{FF2B5EF4-FFF2-40B4-BE49-F238E27FC236}">
              <a16:creationId xmlns:a16="http://schemas.microsoft.com/office/drawing/2014/main" id="{00000000-0008-0000-2000-00008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40" name="172 CuadroTexto">
          <a:extLst>
            <a:ext uri="{FF2B5EF4-FFF2-40B4-BE49-F238E27FC236}">
              <a16:creationId xmlns:a16="http://schemas.microsoft.com/office/drawing/2014/main" id="{00000000-0008-0000-2000-00008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41" name="173 CuadroTexto">
          <a:extLst>
            <a:ext uri="{FF2B5EF4-FFF2-40B4-BE49-F238E27FC236}">
              <a16:creationId xmlns:a16="http://schemas.microsoft.com/office/drawing/2014/main" id="{00000000-0008-0000-2000-00008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42" name="174 CuadroTexto">
          <a:extLst>
            <a:ext uri="{FF2B5EF4-FFF2-40B4-BE49-F238E27FC236}">
              <a16:creationId xmlns:a16="http://schemas.microsoft.com/office/drawing/2014/main" id="{00000000-0008-0000-2000-00008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43" name="175 CuadroTexto">
          <a:extLst>
            <a:ext uri="{FF2B5EF4-FFF2-40B4-BE49-F238E27FC236}">
              <a16:creationId xmlns:a16="http://schemas.microsoft.com/office/drawing/2014/main" id="{00000000-0008-0000-2000-00008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44" name="176 CuadroTexto">
          <a:extLst>
            <a:ext uri="{FF2B5EF4-FFF2-40B4-BE49-F238E27FC236}">
              <a16:creationId xmlns:a16="http://schemas.microsoft.com/office/drawing/2014/main" id="{00000000-0008-0000-2000-00008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45" name="177 CuadroTexto">
          <a:extLst>
            <a:ext uri="{FF2B5EF4-FFF2-40B4-BE49-F238E27FC236}">
              <a16:creationId xmlns:a16="http://schemas.microsoft.com/office/drawing/2014/main" id="{00000000-0008-0000-2000-00008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46" name="178 CuadroTexto">
          <a:extLst>
            <a:ext uri="{FF2B5EF4-FFF2-40B4-BE49-F238E27FC236}">
              <a16:creationId xmlns:a16="http://schemas.microsoft.com/office/drawing/2014/main" id="{00000000-0008-0000-2000-00008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47" name="179 CuadroTexto">
          <a:extLst>
            <a:ext uri="{FF2B5EF4-FFF2-40B4-BE49-F238E27FC236}">
              <a16:creationId xmlns:a16="http://schemas.microsoft.com/office/drawing/2014/main" id="{00000000-0008-0000-2000-00008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48" name="180 CuadroTexto">
          <a:extLst>
            <a:ext uri="{FF2B5EF4-FFF2-40B4-BE49-F238E27FC236}">
              <a16:creationId xmlns:a16="http://schemas.microsoft.com/office/drawing/2014/main" id="{00000000-0008-0000-2000-00009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49" name="181 CuadroTexto">
          <a:extLst>
            <a:ext uri="{FF2B5EF4-FFF2-40B4-BE49-F238E27FC236}">
              <a16:creationId xmlns:a16="http://schemas.microsoft.com/office/drawing/2014/main" id="{00000000-0008-0000-2000-00009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50" name="182 CuadroTexto">
          <a:extLst>
            <a:ext uri="{FF2B5EF4-FFF2-40B4-BE49-F238E27FC236}">
              <a16:creationId xmlns:a16="http://schemas.microsoft.com/office/drawing/2014/main" id="{00000000-0008-0000-2000-00009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51" name="183 CuadroTexto">
          <a:extLst>
            <a:ext uri="{FF2B5EF4-FFF2-40B4-BE49-F238E27FC236}">
              <a16:creationId xmlns:a16="http://schemas.microsoft.com/office/drawing/2014/main" id="{00000000-0008-0000-2000-00009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52" name="184 CuadroTexto">
          <a:extLst>
            <a:ext uri="{FF2B5EF4-FFF2-40B4-BE49-F238E27FC236}">
              <a16:creationId xmlns:a16="http://schemas.microsoft.com/office/drawing/2014/main" id="{00000000-0008-0000-2000-00009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53" name="185 CuadroTexto">
          <a:extLst>
            <a:ext uri="{FF2B5EF4-FFF2-40B4-BE49-F238E27FC236}">
              <a16:creationId xmlns:a16="http://schemas.microsoft.com/office/drawing/2014/main" id="{00000000-0008-0000-2000-00009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54" name="186 CuadroTexto">
          <a:extLst>
            <a:ext uri="{FF2B5EF4-FFF2-40B4-BE49-F238E27FC236}">
              <a16:creationId xmlns:a16="http://schemas.microsoft.com/office/drawing/2014/main" id="{00000000-0008-0000-2000-00009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55" name="187 CuadroTexto">
          <a:extLst>
            <a:ext uri="{FF2B5EF4-FFF2-40B4-BE49-F238E27FC236}">
              <a16:creationId xmlns:a16="http://schemas.microsoft.com/office/drawing/2014/main" id="{00000000-0008-0000-2000-00009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56" name="188 CuadroTexto">
          <a:extLst>
            <a:ext uri="{FF2B5EF4-FFF2-40B4-BE49-F238E27FC236}">
              <a16:creationId xmlns:a16="http://schemas.microsoft.com/office/drawing/2014/main" id="{00000000-0008-0000-2000-00009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57" name="189 CuadroTexto">
          <a:extLst>
            <a:ext uri="{FF2B5EF4-FFF2-40B4-BE49-F238E27FC236}">
              <a16:creationId xmlns:a16="http://schemas.microsoft.com/office/drawing/2014/main" id="{00000000-0008-0000-2000-00009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58" name="190 CuadroTexto">
          <a:extLst>
            <a:ext uri="{FF2B5EF4-FFF2-40B4-BE49-F238E27FC236}">
              <a16:creationId xmlns:a16="http://schemas.microsoft.com/office/drawing/2014/main" id="{00000000-0008-0000-2000-00009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59" name="191 CuadroTexto">
          <a:extLst>
            <a:ext uri="{FF2B5EF4-FFF2-40B4-BE49-F238E27FC236}">
              <a16:creationId xmlns:a16="http://schemas.microsoft.com/office/drawing/2014/main" id="{00000000-0008-0000-2000-00009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60" name="192 CuadroTexto">
          <a:extLst>
            <a:ext uri="{FF2B5EF4-FFF2-40B4-BE49-F238E27FC236}">
              <a16:creationId xmlns:a16="http://schemas.microsoft.com/office/drawing/2014/main" id="{00000000-0008-0000-2000-00009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61" name="193 CuadroTexto">
          <a:extLst>
            <a:ext uri="{FF2B5EF4-FFF2-40B4-BE49-F238E27FC236}">
              <a16:creationId xmlns:a16="http://schemas.microsoft.com/office/drawing/2014/main" id="{00000000-0008-0000-2000-00009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62" name="194 CuadroTexto">
          <a:extLst>
            <a:ext uri="{FF2B5EF4-FFF2-40B4-BE49-F238E27FC236}">
              <a16:creationId xmlns:a16="http://schemas.microsoft.com/office/drawing/2014/main" id="{00000000-0008-0000-2000-00009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63" name="195 CuadroTexto">
          <a:extLst>
            <a:ext uri="{FF2B5EF4-FFF2-40B4-BE49-F238E27FC236}">
              <a16:creationId xmlns:a16="http://schemas.microsoft.com/office/drawing/2014/main" id="{00000000-0008-0000-2000-00009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64" name="196 CuadroTexto">
          <a:extLst>
            <a:ext uri="{FF2B5EF4-FFF2-40B4-BE49-F238E27FC236}">
              <a16:creationId xmlns:a16="http://schemas.microsoft.com/office/drawing/2014/main" id="{00000000-0008-0000-2000-0000A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65" name="197 CuadroTexto">
          <a:extLst>
            <a:ext uri="{FF2B5EF4-FFF2-40B4-BE49-F238E27FC236}">
              <a16:creationId xmlns:a16="http://schemas.microsoft.com/office/drawing/2014/main" id="{00000000-0008-0000-2000-0000A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66" name="198 CuadroTexto">
          <a:extLst>
            <a:ext uri="{FF2B5EF4-FFF2-40B4-BE49-F238E27FC236}">
              <a16:creationId xmlns:a16="http://schemas.microsoft.com/office/drawing/2014/main" id="{00000000-0008-0000-2000-0000A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67" name="199 CuadroTexto">
          <a:extLst>
            <a:ext uri="{FF2B5EF4-FFF2-40B4-BE49-F238E27FC236}">
              <a16:creationId xmlns:a16="http://schemas.microsoft.com/office/drawing/2014/main" id="{00000000-0008-0000-2000-0000A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68" name="200 CuadroTexto">
          <a:extLst>
            <a:ext uri="{FF2B5EF4-FFF2-40B4-BE49-F238E27FC236}">
              <a16:creationId xmlns:a16="http://schemas.microsoft.com/office/drawing/2014/main" id="{00000000-0008-0000-2000-0000A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69" name="201 CuadroTexto">
          <a:extLst>
            <a:ext uri="{FF2B5EF4-FFF2-40B4-BE49-F238E27FC236}">
              <a16:creationId xmlns:a16="http://schemas.microsoft.com/office/drawing/2014/main" id="{00000000-0008-0000-2000-0000A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70" name="202 CuadroTexto">
          <a:extLst>
            <a:ext uri="{FF2B5EF4-FFF2-40B4-BE49-F238E27FC236}">
              <a16:creationId xmlns:a16="http://schemas.microsoft.com/office/drawing/2014/main" id="{00000000-0008-0000-2000-0000A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71" name="203 CuadroTexto">
          <a:extLst>
            <a:ext uri="{FF2B5EF4-FFF2-40B4-BE49-F238E27FC236}">
              <a16:creationId xmlns:a16="http://schemas.microsoft.com/office/drawing/2014/main" id="{00000000-0008-0000-2000-0000A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72" name="204 CuadroTexto">
          <a:extLst>
            <a:ext uri="{FF2B5EF4-FFF2-40B4-BE49-F238E27FC236}">
              <a16:creationId xmlns:a16="http://schemas.microsoft.com/office/drawing/2014/main" id="{00000000-0008-0000-2000-0000A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73" name="205 CuadroTexto">
          <a:extLst>
            <a:ext uri="{FF2B5EF4-FFF2-40B4-BE49-F238E27FC236}">
              <a16:creationId xmlns:a16="http://schemas.microsoft.com/office/drawing/2014/main" id="{00000000-0008-0000-2000-0000A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74" name="206 CuadroTexto">
          <a:extLst>
            <a:ext uri="{FF2B5EF4-FFF2-40B4-BE49-F238E27FC236}">
              <a16:creationId xmlns:a16="http://schemas.microsoft.com/office/drawing/2014/main" id="{00000000-0008-0000-2000-0000A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75" name="207 CuadroTexto">
          <a:extLst>
            <a:ext uri="{FF2B5EF4-FFF2-40B4-BE49-F238E27FC236}">
              <a16:creationId xmlns:a16="http://schemas.microsoft.com/office/drawing/2014/main" id="{00000000-0008-0000-2000-0000A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76" name="208 CuadroTexto">
          <a:extLst>
            <a:ext uri="{FF2B5EF4-FFF2-40B4-BE49-F238E27FC236}">
              <a16:creationId xmlns:a16="http://schemas.microsoft.com/office/drawing/2014/main" id="{00000000-0008-0000-2000-0000A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77" name="209 CuadroTexto">
          <a:extLst>
            <a:ext uri="{FF2B5EF4-FFF2-40B4-BE49-F238E27FC236}">
              <a16:creationId xmlns:a16="http://schemas.microsoft.com/office/drawing/2014/main" id="{00000000-0008-0000-2000-0000A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78" name="210 CuadroTexto">
          <a:extLst>
            <a:ext uri="{FF2B5EF4-FFF2-40B4-BE49-F238E27FC236}">
              <a16:creationId xmlns:a16="http://schemas.microsoft.com/office/drawing/2014/main" id="{00000000-0008-0000-2000-0000A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79" name="211 CuadroTexto">
          <a:extLst>
            <a:ext uri="{FF2B5EF4-FFF2-40B4-BE49-F238E27FC236}">
              <a16:creationId xmlns:a16="http://schemas.microsoft.com/office/drawing/2014/main" id="{00000000-0008-0000-2000-0000A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80" name="212 CuadroTexto">
          <a:extLst>
            <a:ext uri="{FF2B5EF4-FFF2-40B4-BE49-F238E27FC236}">
              <a16:creationId xmlns:a16="http://schemas.microsoft.com/office/drawing/2014/main" id="{00000000-0008-0000-2000-0000B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81" name="213 CuadroTexto">
          <a:extLst>
            <a:ext uri="{FF2B5EF4-FFF2-40B4-BE49-F238E27FC236}">
              <a16:creationId xmlns:a16="http://schemas.microsoft.com/office/drawing/2014/main" id="{00000000-0008-0000-2000-0000B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82" name="214 CuadroTexto">
          <a:extLst>
            <a:ext uri="{FF2B5EF4-FFF2-40B4-BE49-F238E27FC236}">
              <a16:creationId xmlns:a16="http://schemas.microsoft.com/office/drawing/2014/main" id="{00000000-0008-0000-2000-0000B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83" name="215 CuadroTexto">
          <a:extLst>
            <a:ext uri="{FF2B5EF4-FFF2-40B4-BE49-F238E27FC236}">
              <a16:creationId xmlns:a16="http://schemas.microsoft.com/office/drawing/2014/main" id="{00000000-0008-0000-2000-0000B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84" name="216 CuadroTexto">
          <a:extLst>
            <a:ext uri="{FF2B5EF4-FFF2-40B4-BE49-F238E27FC236}">
              <a16:creationId xmlns:a16="http://schemas.microsoft.com/office/drawing/2014/main" id="{00000000-0008-0000-2000-0000B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85" name="217 CuadroTexto">
          <a:extLst>
            <a:ext uri="{FF2B5EF4-FFF2-40B4-BE49-F238E27FC236}">
              <a16:creationId xmlns:a16="http://schemas.microsoft.com/office/drawing/2014/main" id="{00000000-0008-0000-2000-0000B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86" name="218 CuadroTexto">
          <a:extLst>
            <a:ext uri="{FF2B5EF4-FFF2-40B4-BE49-F238E27FC236}">
              <a16:creationId xmlns:a16="http://schemas.microsoft.com/office/drawing/2014/main" id="{00000000-0008-0000-2000-0000B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87" name="219 CuadroTexto">
          <a:extLst>
            <a:ext uri="{FF2B5EF4-FFF2-40B4-BE49-F238E27FC236}">
              <a16:creationId xmlns:a16="http://schemas.microsoft.com/office/drawing/2014/main" id="{00000000-0008-0000-2000-0000B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88" name="220 CuadroTexto">
          <a:extLst>
            <a:ext uri="{FF2B5EF4-FFF2-40B4-BE49-F238E27FC236}">
              <a16:creationId xmlns:a16="http://schemas.microsoft.com/office/drawing/2014/main" id="{00000000-0008-0000-2000-0000B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89" name="221 CuadroTexto">
          <a:extLst>
            <a:ext uri="{FF2B5EF4-FFF2-40B4-BE49-F238E27FC236}">
              <a16:creationId xmlns:a16="http://schemas.microsoft.com/office/drawing/2014/main" id="{00000000-0008-0000-2000-0000B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90" name="222 CuadroTexto">
          <a:extLst>
            <a:ext uri="{FF2B5EF4-FFF2-40B4-BE49-F238E27FC236}">
              <a16:creationId xmlns:a16="http://schemas.microsoft.com/office/drawing/2014/main" id="{00000000-0008-0000-2000-0000B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91" name="223 CuadroTexto">
          <a:extLst>
            <a:ext uri="{FF2B5EF4-FFF2-40B4-BE49-F238E27FC236}">
              <a16:creationId xmlns:a16="http://schemas.microsoft.com/office/drawing/2014/main" id="{00000000-0008-0000-2000-0000B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92" name="224 CuadroTexto">
          <a:extLst>
            <a:ext uri="{FF2B5EF4-FFF2-40B4-BE49-F238E27FC236}">
              <a16:creationId xmlns:a16="http://schemas.microsoft.com/office/drawing/2014/main" id="{00000000-0008-0000-2000-0000B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93" name="225 CuadroTexto">
          <a:extLst>
            <a:ext uri="{FF2B5EF4-FFF2-40B4-BE49-F238E27FC236}">
              <a16:creationId xmlns:a16="http://schemas.microsoft.com/office/drawing/2014/main" id="{00000000-0008-0000-2000-0000B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94" name="226 CuadroTexto">
          <a:extLst>
            <a:ext uri="{FF2B5EF4-FFF2-40B4-BE49-F238E27FC236}">
              <a16:creationId xmlns:a16="http://schemas.microsoft.com/office/drawing/2014/main" id="{00000000-0008-0000-2000-0000B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95" name="227 CuadroTexto">
          <a:extLst>
            <a:ext uri="{FF2B5EF4-FFF2-40B4-BE49-F238E27FC236}">
              <a16:creationId xmlns:a16="http://schemas.microsoft.com/office/drawing/2014/main" id="{00000000-0008-0000-2000-0000B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96" name="228 CuadroTexto">
          <a:extLst>
            <a:ext uri="{FF2B5EF4-FFF2-40B4-BE49-F238E27FC236}">
              <a16:creationId xmlns:a16="http://schemas.microsoft.com/office/drawing/2014/main" id="{00000000-0008-0000-2000-0000C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97" name="229 CuadroTexto">
          <a:extLst>
            <a:ext uri="{FF2B5EF4-FFF2-40B4-BE49-F238E27FC236}">
              <a16:creationId xmlns:a16="http://schemas.microsoft.com/office/drawing/2014/main" id="{00000000-0008-0000-2000-0000C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98" name="230 CuadroTexto">
          <a:extLst>
            <a:ext uri="{FF2B5EF4-FFF2-40B4-BE49-F238E27FC236}">
              <a16:creationId xmlns:a16="http://schemas.microsoft.com/office/drawing/2014/main" id="{00000000-0008-0000-2000-0000C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99" name="231 CuadroTexto">
          <a:extLst>
            <a:ext uri="{FF2B5EF4-FFF2-40B4-BE49-F238E27FC236}">
              <a16:creationId xmlns:a16="http://schemas.microsoft.com/office/drawing/2014/main" id="{00000000-0008-0000-2000-0000C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00" name="232 CuadroTexto">
          <a:extLst>
            <a:ext uri="{FF2B5EF4-FFF2-40B4-BE49-F238E27FC236}">
              <a16:creationId xmlns:a16="http://schemas.microsoft.com/office/drawing/2014/main" id="{00000000-0008-0000-2000-0000C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01" name="233 CuadroTexto">
          <a:extLst>
            <a:ext uri="{FF2B5EF4-FFF2-40B4-BE49-F238E27FC236}">
              <a16:creationId xmlns:a16="http://schemas.microsoft.com/office/drawing/2014/main" id="{00000000-0008-0000-2000-0000C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02" name="234 CuadroTexto">
          <a:extLst>
            <a:ext uri="{FF2B5EF4-FFF2-40B4-BE49-F238E27FC236}">
              <a16:creationId xmlns:a16="http://schemas.microsoft.com/office/drawing/2014/main" id="{00000000-0008-0000-2000-0000C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03" name="235 CuadroTexto">
          <a:extLst>
            <a:ext uri="{FF2B5EF4-FFF2-40B4-BE49-F238E27FC236}">
              <a16:creationId xmlns:a16="http://schemas.microsoft.com/office/drawing/2014/main" id="{00000000-0008-0000-2000-0000C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04" name="236 CuadroTexto">
          <a:extLst>
            <a:ext uri="{FF2B5EF4-FFF2-40B4-BE49-F238E27FC236}">
              <a16:creationId xmlns:a16="http://schemas.microsoft.com/office/drawing/2014/main" id="{00000000-0008-0000-2000-0000C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05" name="237 CuadroTexto">
          <a:extLst>
            <a:ext uri="{FF2B5EF4-FFF2-40B4-BE49-F238E27FC236}">
              <a16:creationId xmlns:a16="http://schemas.microsoft.com/office/drawing/2014/main" id="{00000000-0008-0000-2000-0000C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06" name="238 CuadroTexto">
          <a:extLst>
            <a:ext uri="{FF2B5EF4-FFF2-40B4-BE49-F238E27FC236}">
              <a16:creationId xmlns:a16="http://schemas.microsoft.com/office/drawing/2014/main" id="{00000000-0008-0000-2000-0000C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07" name="239 CuadroTexto">
          <a:extLst>
            <a:ext uri="{FF2B5EF4-FFF2-40B4-BE49-F238E27FC236}">
              <a16:creationId xmlns:a16="http://schemas.microsoft.com/office/drawing/2014/main" id="{00000000-0008-0000-2000-0000C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08" name="240 CuadroTexto">
          <a:extLst>
            <a:ext uri="{FF2B5EF4-FFF2-40B4-BE49-F238E27FC236}">
              <a16:creationId xmlns:a16="http://schemas.microsoft.com/office/drawing/2014/main" id="{00000000-0008-0000-2000-0000C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09" name="241 CuadroTexto">
          <a:extLst>
            <a:ext uri="{FF2B5EF4-FFF2-40B4-BE49-F238E27FC236}">
              <a16:creationId xmlns:a16="http://schemas.microsoft.com/office/drawing/2014/main" id="{00000000-0008-0000-2000-0000C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10" name="242 CuadroTexto">
          <a:extLst>
            <a:ext uri="{FF2B5EF4-FFF2-40B4-BE49-F238E27FC236}">
              <a16:creationId xmlns:a16="http://schemas.microsoft.com/office/drawing/2014/main" id="{00000000-0008-0000-2000-0000C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11" name="243 CuadroTexto">
          <a:extLst>
            <a:ext uri="{FF2B5EF4-FFF2-40B4-BE49-F238E27FC236}">
              <a16:creationId xmlns:a16="http://schemas.microsoft.com/office/drawing/2014/main" id="{00000000-0008-0000-2000-0000C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12" name="244 CuadroTexto">
          <a:extLst>
            <a:ext uri="{FF2B5EF4-FFF2-40B4-BE49-F238E27FC236}">
              <a16:creationId xmlns:a16="http://schemas.microsoft.com/office/drawing/2014/main" id="{00000000-0008-0000-2000-0000D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13" name="245 CuadroTexto">
          <a:extLst>
            <a:ext uri="{FF2B5EF4-FFF2-40B4-BE49-F238E27FC236}">
              <a16:creationId xmlns:a16="http://schemas.microsoft.com/office/drawing/2014/main" id="{00000000-0008-0000-2000-0000D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14" name="246 CuadroTexto">
          <a:extLst>
            <a:ext uri="{FF2B5EF4-FFF2-40B4-BE49-F238E27FC236}">
              <a16:creationId xmlns:a16="http://schemas.microsoft.com/office/drawing/2014/main" id="{00000000-0008-0000-2000-0000D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15" name="247 CuadroTexto">
          <a:extLst>
            <a:ext uri="{FF2B5EF4-FFF2-40B4-BE49-F238E27FC236}">
              <a16:creationId xmlns:a16="http://schemas.microsoft.com/office/drawing/2014/main" id="{00000000-0008-0000-2000-0000D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16" name="248 CuadroTexto">
          <a:extLst>
            <a:ext uri="{FF2B5EF4-FFF2-40B4-BE49-F238E27FC236}">
              <a16:creationId xmlns:a16="http://schemas.microsoft.com/office/drawing/2014/main" id="{00000000-0008-0000-2000-0000D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17" name="249 CuadroTexto">
          <a:extLst>
            <a:ext uri="{FF2B5EF4-FFF2-40B4-BE49-F238E27FC236}">
              <a16:creationId xmlns:a16="http://schemas.microsoft.com/office/drawing/2014/main" id="{00000000-0008-0000-2000-0000D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18" name="250 CuadroTexto">
          <a:extLst>
            <a:ext uri="{FF2B5EF4-FFF2-40B4-BE49-F238E27FC236}">
              <a16:creationId xmlns:a16="http://schemas.microsoft.com/office/drawing/2014/main" id="{00000000-0008-0000-2000-0000D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19" name="251 CuadroTexto">
          <a:extLst>
            <a:ext uri="{FF2B5EF4-FFF2-40B4-BE49-F238E27FC236}">
              <a16:creationId xmlns:a16="http://schemas.microsoft.com/office/drawing/2014/main" id="{00000000-0008-0000-2000-0000D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20" name="252 CuadroTexto">
          <a:extLst>
            <a:ext uri="{FF2B5EF4-FFF2-40B4-BE49-F238E27FC236}">
              <a16:creationId xmlns:a16="http://schemas.microsoft.com/office/drawing/2014/main" id="{00000000-0008-0000-2000-0000D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21" name="253 CuadroTexto">
          <a:extLst>
            <a:ext uri="{FF2B5EF4-FFF2-40B4-BE49-F238E27FC236}">
              <a16:creationId xmlns:a16="http://schemas.microsoft.com/office/drawing/2014/main" id="{00000000-0008-0000-2000-0000D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22" name="254 CuadroTexto">
          <a:extLst>
            <a:ext uri="{FF2B5EF4-FFF2-40B4-BE49-F238E27FC236}">
              <a16:creationId xmlns:a16="http://schemas.microsoft.com/office/drawing/2014/main" id="{00000000-0008-0000-2000-0000D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23" name="255 CuadroTexto">
          <a:extLst>
            <a:ext uri="{FF2B5EF4-FFF2-40B4-BE49-F238E27FC236}">
              <a16:creationId xmlns:a16="http://schemas.microsoft.com/office/drawing/2014/main" id="{00000000-0008-0000-2000-0000D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24" name="256 CuadroTexto">
          <a:extLst>
            <a:ext uri="{FF2B5EF4-FFF2-40B4-BE49-F238E27FC236}">
              <a16:creationId xmlns:a16="http://schemas.microsoft.com/office/drawing/2014/main" id="{00000000-0008-0000-2000-0000D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25" name="257 CuadroTexto">
          <a:extLst>
            <a:ext uri="{FF2B5EF4-FFF2-40B4-BE49-F238E27FC236}">
              <a16:creationId xmlns:a16="http://schemas.microsoft.com/office/drawing/2014/main" id="{00000000-0008-0000-2000-0000D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26" name="258 CuadroTexto">
          <a:extLst>
            <a:ext uri="{FF2B5EF4-FFF2-40B4-BE49-F238E27FC236}">
              <a16:creationId xmlns:a16="http://schemas.microsoft.com/office/drawing/2014/main" id="{00000000-0008-0000-2000-0000D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27" name="259 CuadroTexto">
          <a:extLst>
            <a:ext uri="{FF2B5EF4-FFF2-40B4-BE49-F238E27FC236}">
              <a16:creationId xmlns:a16="http://schemas.microsoft.com/office/drawing/2014/main" id="{00000000-0008-0000-2000-0000D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28" name="260 CuadroTexto">
          <a:extLst>
            <a:ext uri="{FF2B5EF4-FFF2-40B4-BE49-F238E27FC236}">
              <a16:creationId xmlns:a16="http://schemas.microsoft.com/office/drawing/2014/main" id="{00000000-0008-0000-2000-0000E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29" name="261 CuadroTexto">
          <a:extLst>
            <a:ext uri="{FF2B5EF4-FFF2-40B4-BE49-F238E27FC236}">
              <a16:creationId xmlns:a16="http://schemas.microsoft.com/office/drawing/2014/main" id="{00000000-0008-0000-2000-0000E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30" name="262 CuadroTexto">
          <a:extLst>
            <a:ext uri="{FF2B5EF4-FFF2-40B4-BE49-F238E27FC236}">
              <a16:creationId xmlns:a16="http://schemas.microsoft.com/office/drawing/2014/main" id="{00000000-0008-0000-2000-0000E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31" name="263 CuadroTexto">
          <a:extLst>
            <a:ext uri="{FF2B5EF4-FFF2-40B4-BE49-F238E27FC236}">
              <a16:creationId xmlns:a16="http://schemas.microsoft.com/office/drawing/2014/main" id="{00000000-0008-0000-2000-0000E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32" name="264 CuadroTexto">
          <a:extLst>
            <a:ext uri="{FF2B5EF4-FFF2-40B4-BE49-F238E27FC236}">
              <a16:creationId xmlns:a16="http://schemas.microsoft.com/office/drawing/2014/main" id="{00000000-0008-0000-2000-0000E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33" name="265 CuadroTexto">
          <a:extLst>
            <a:ext uri="{FF2B5EF4-FFF2-40B4-BE49-F238E27FC236}">
              <a16:creationId xmlns:a16="http://schemas.microsoft.com/office/drawing/2014/main" id="{00000000-0008-0000-2000-0000E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34" name="266 CuadroTexto">
          <a:extLst>
            <a:ext uri="{FF2B5EF4-FFF2-40B4-BE49-F238E27FC236}">
              <a16:creationId xmlns:a16="http://schemas.microsoft.com/office/drawing/2014/main" id="{00000000-0008-0000-2000-0000E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35" name="267 CuadroTexto">
          <a:extLst>
            <a:ext uri="{FF2B5EF4-FFF2-40B4-BE49-F238E27FC236}">
              <a16:creationId xmlns:a16="http://schemas.microsoft.com/office/drawing/2014/main" id="{00000000-0008-0000-2000-0000E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2366" cy="207869"/>
    <xdr:sp macro="" textlink="">
      <xdr:nvSpPr>
        <xdr:cNvPr id="2536" name="268 CuadroTexto">
          <a:extLst>
            <a:ext uri="{FF2B5EF4-FFF2-40B4-BE49-F238E27FC236}">
              <a16:creationId xmlns:a16="http://schemas.microsoft.com/office/drawing/2014/main" id="{00000000-0008-0000-2000-0000E8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537" name="269 CuadroTexto">
          <a:extLst>
            <a:ext uri="{FF2B5EF4-FFF2-40B4-BE49-F238E27FC236}">
              <a16:creationId xmlns:a16="http://schemas.microsoft.com/office/drawing/2014/main" id="{00000000-0008-0000-2000-0000E9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538" name="270 CuadroTexto">
          <a:extLst>
            <a:ext uri="{FF2B5EF4-FFF2-40B4-BE49-F238E27FC236}">
              <a16:creationId xmlns:a16="http://schemas.microsoft.com/office/drawing/2014/main" id="{00000000-0008-0000-2000-0000EA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539" name="271 CuadroTexto">
          <a:extLst>
            <a:ext uri="{FF2B5EF4-FFF2-40B4-BE49-F238E27FC236}">
              <a16:creationId xmlns:a16="http://schemas.microsoft.com/office/drawing/2014/main" id="{00000000-0008-0000-2000-0000EB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540" name="272 CuadroTexto">
          <a:extLst>
            <a:ext uri="{FF2B5EF4-FFF2-40B4-BE49-F238E27FC236}">
              <a16:creationId xmlns:a16="http://schemas.microsoft.com/office/drawing/2014/main" id="{00000000-0008-0000-2000-0000EC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541" name="273 CuadroTexto">
          <a:extLst>
            <a:ext uri="{FF2B5EF4-FFF2-40B4-BE49-F238E27FC236}">
              <a16:creationId xmlns:a16="http://schemas.microsoft.com/office/drawing/2014/main" id="{00000000-0008-0000-2000-0000ED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542" name="274 CuadroTexto">
          <a:extLst>
            <a:ext uri="{FF2B5EF4-FFF2-40B4-BE49-F238E27FC236}">
              <a16:creationId xmlns:a16="http://schemas.microsoft.com/office/drawing/2014/main" id="{00000000-0008-0000-2000-0000EE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543" name="275 CuadroTexto">
          <a:extLst>
            <a:ext uri="{FF2B5EF4-FFF2-40B4-BE49-F238E27FC236}">
              <a16:creationId xmlns:a16="http://schemas.microsoft.com/office/drawing/2014/main" id="{00000000-0008-0000-2000-0000EF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544" name="276 CuadroTexto">
          <a:extLst>
            <a:ext uri="{FF2B5EF4-FFF2-40B4-BE49-F238E27FC236}">
              <a16:creationId xmlns:a16="http://schemas.microsoft.com/office/drawing/2014/main" id="{00000000-0008-0000-2000-0000F0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545" name="277 CuadroTexto">
          <a:extLst>
            <a:ext uri="{FF2B5EF4-FFF2-40B4-BE49-F238E27FC236}">
              <a16:creationId xmlns:a16="http://schemas.microsoft.com/office/drawing/2014/main" id="{00000000-0008-0000-2000-0000F1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546" name="278 CuadroTexto">
          <a:extLst>
            <a:ext uri="{FF2B5EF4-FFF2-40B4-BE49-F238E27FC236}">
              <a16:creationId xmlns:a16="http://schemas.microsoft.com/office/drawing/2014/main" id="{00000000-0008-0000-2000-0000F2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547" name="279 CuadroTexto">
          <a:extLst>
            <a:ext uri="{FF2B5EF4-FFF2-40B4-BE49-F238E27FC236}">
              <a16:creationId xmlns:a16="http://schemas.microsoft.com/office/drawing/2014/main" id="{00000000-0008-0000-2000-0000F3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548" name="280 CuadroTexto">
          <a:extLst>
            <a:ext uri="{FF2B5EF4-FFF2-40B4-BE49-F238E27FC236}">
              <a16:creationId xmlns:a16="http://schemas.microsoft.com/office/drawing/2014/main" id="{00000000-0008-0000-2000-0000F4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549" name="281 CuadroTexto">
          <a:extLst>
            <a:ext uri="{FF2B5EF4-FFF2-40B4-BE49-F238E27FC236}">
              <a16:creationId xmlns:a16="http://schemas.microsoft.com/office/drawing/2014/main" id="{00000000-0008-0000-2000-0000F5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550" name="282 CuadroTexto">
          <a:extLst>
            <a:ext uri="{FF2B5EF4-FFF2-40B4-BE49-F238E27FC236}">
              <a16:creationId xmlns:a16="http://schemas.microsoft.com/office/drawing/2014/main" id="{00000000-0008-0000-2000-0000F6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551" name="283 CuadroTexto">
          <a:extLst>
            <a:ext uri="{FF2B5EF4-FFF2-40B4-BE49-F238E27FC236}">
              <a16:creationId xmlns:a16="http://schemas.microsoft.com/office/drawing/2014/main" id="{00000000-0008-0000-2000-0000F7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552" name="284 CuadroTexto">
          <a:extLst>
            <a:ext uri="{FF2B5EF4-FFF2-40B4-BE49-F238E27FC236}">
              <a16:creationId xmlns:a16="http://schemas.microsoft.com/office/drawing/2014/main" id="{00000000-0008-0000-2000-0000F8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53" name="285 CuadroTexto">
          <a:extLst>
            <a:ext uri="{FF2B5EF4-FFF2-40B4-BE49-F238E27FC236}">
              <a16:creationId xmlns:a16="http://schemas.microsoft.com/office/drawing/2014/main" id="{00000000-0008-0000-2000-0000F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54" name="286 CuadroTexto">
          <a:extLst>
            <a:ext uri="{FF2B5EF4-FFF2-40B4-BE49-F238E27FC236}">
              <a16:creationId xmlns:a16="http://schemas.microsoft.com/office/drawing/2014/main" id="{00000000-0008-0000-2000-0000F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55" name="287 CuadroTexto">
          <a:extLst>
            <a:ext uri="{FF2B5EF4-FFF2-40B4-BE49-F238E27FC236}">
              <a16:creationId xmlns:a16="http://schemas.microsoft.com/office/drawing/2014/main" id="{00000000-0008-0000-2000-0000F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56" name="288 CuadroTexto">
          <a:extLst>
            <a:ext uri="{FF2B5EF4-FFF2-40B4-BE49-F238E27FC236}">
              <a16:creationId xmlns:a16="http://schemas.microsoft.com/office/drawing/2014/main" id="{00000000-0008-0000-2000-0000F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57" name="289 CuadroTexto">
          <a:extLst>
            <a:ext uri="{FF2B5EF4-FFF2-40B4-BE49-F238E27FC236}">
              <a16:creationId xmlns:a16="http://schemas.microsoft.com/office/drawing/2014/main" id="{00000000-0008-0000-2000-0000F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58" name="290 CuadroTexto">
          <a:extLst>
            <a:ext uri="{FF2B5EF4-FFF2-40B4-BE49-F238E27FC236}">
              <a16:creationId xmlns:a16="http://schemas.microsoft.com/office/drawing/2014/main" id="{00000000-0008-0000-2000-0000F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59" name="291 CuadroTexto">
          <a:extLst>
            <a:ext uri="{FF2B5EF4-FFF2-40B4-BE49-F238E27FC236}">
              <a16:creationId xmlns:a16="http://schemas.microsoft.com/office/drawing/2014/main" id="{00000000-0008-0000-2000-0000F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60" name="292 CuadroTexto">
          <a:extLst>
            <a:ext uri="{FF2B5EF4-FFF2-40B4-BE49-F238E27FC236}">
              <a16:creationId xmlns:a16="http://schemas.microsoft.com/office/drawing/2014/main" id="{00000000-0008-0000-2000-000000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61" name="293 CuadroTexto">
          <a:extLst>
            <a:ext uri="{FF2B5EF4-FFF2-40B4-BE49-F238E27FC236}">
              <a16:creationId xmlns:a16="http://schemas.microsoft.com/office/drawing/2014/main" id="{00000000-0008-0000-2000-000001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62" name="294 CuadroTexto">
          <a:extLst>
            <a:ext uri="{FF2B5EF4-FFF2-40B4-BE49-F238E27FC236}">
              <a16:creationId xmlns:a16="http://schemas.microsoft.com/office/drawing/2014/main" id="{00000000-0008-0000-2000-000002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63" name="295 CuadroTexto">
          <a:extLst>
            <a:ext uri="{FF2B5EF4-FFF2-40B4-BE49-F238E27FC236}">
              <a16:creationId xmlns:a16="http://schemas.microsoft.com/office/drawing/2014/main" id="{00000000-0008-0000-2000-000003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64" name="296 CuadroTexto">
          <a:extLst>
            <a:ext uri="{FF2B5EF4-FFF2-40B4-BE49-F238E27FC236}">
              <a16:creationId xmlns:a16="http://schemas.microsoft.com/office/drawing/2014/main" id="{00000000-0008-0000-2000-000004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65" name="1 CuadroTexto">
          <a:extLst>
            <a:ext uri="{FF2B5EF4-FFF2-40B4-BE49-F238E27FC236}">
              <a16:creationId xmlns:a16="http://schemas.microsoft.com/office/drawing/2014/main" id="{00000000-0008-0000-2000-000005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66" name="2 CuadroTexto">
          <a:extLst>
            <a:ext uri="{FF2B5EF4-FFF2-40B4-BE49-F238E27FC236}">
              <a16:creationId xmlns:a16="http://schemas.microsoft.com/office/drawing/2014/main" id="{00000000-0008-0000-2000-000006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67" name="3 CuadroTexto">
          <a:extLst>
            <a:ext uri="{FF2B5EF4-FFF2-40B4-BE49-F238E27FC236}">
              <a16:creationId xmlns:a16="http://schemas.microsoft.com/office/drawing/2014/main" id="{00000000-0008-0000-2000-000007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68" name="4 CuadroTexto">
          <a:extLst>
            <a:ext uri="{FF2B5EF4-FFF2-40B4-BE49-F238E27FC236}">
              <a16:creationId xmlns:a16="http://schemas.microsoft.com/office/drawing/2014/main" id="{00000000-0008-0000-2000-000008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69" name="5 CuadroTexto">
          <a:extLst>
            <a:ext uri="{FF2B5EF4-FFF2-40B4-BE49-F238E27FC236}">
              <a16:creationId xmlns:a16="http://schemas.microsoft.com/office/drawing/2014/main" id="{00000000-0008-0000-2000-000009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70" name="6 CuadroTexto">
          <a:extLst>
            <a:ext uri="{FF2B5EF4-FFF2-40B4-BE49-F238E27FC236}">
              <a16:creationId xmlns:a16="http://schemas.microsoft.com/office/drawing/2014/main" id="{00000000-0008-0000-2000-00000A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71" name="7 CuadroTexto">
          <a:extLst>
            <a:ext uri="{FF2B5EF4-FFF2-40B4-BE49-F238E27FC236}">
              <a16:creationId xmlns:a16="http://schemas.microsoft.com/office/drawing/2014/main" id="{00000000-0008-0000-2000-00000B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72" name="8 CuadroTexto">
          <a:extLst>
            <a:ext uri="{FF2B5EF4-FFF2-40B4-BE49-F238E27FC236}">
              <a16:creationId xmlns:a16="http://schemas.microsoft.com/office/drawing/2014/main" id="{00000000-0008-0000-2000-00000C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73" name="9 CuadroTexto">
          <a:extLst>
            <a:ext uri="{FF2B5EF4-FFF2-40B4-BE49-F238E27FC236}">
              <a16:creationId xmlns:a16="http://schemas.microsoft.com/office/drawing/2014/main" id="{00000000-0008-0000-2000-00000D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74" name="10 CuadroTexto">
          <a:extLst>
            <a:ext uri="{FF2B5EF4-FFF2-40B4-BE49-F238E27FC236}">
              <a16:creationId xmlns:a16="http://schemas.microsoft.com/office/drawing/2014/main" id="{00000000-0008-0000-2000-00000E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75" name="11 CuadroTexto">
          <a:extLst>
            <a:ext uri="{FF2B5EF4-FFF2-40B4-BE49-F238E27FC236}">
              <a16:creationId xmlns:a16="http://schemas.microsoft.com/office/drawing/2014/main" id="{00000000-0008-0000-2000-00000F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76" name="12 CuadroTexto">
          <a:extLst>
            <a:ext uri="{FF2B5EF4-FFF2-40B4-BE49-F238E27FC236}">
              <a16:creationId xmlns:a16="http://schemas.microsoft.com/office/drawing/2014/main" id="{00000000-0008-0000-2000-000010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77" name="13 CuadroTexto">
          <a:extLst>
            <a:ext uri="{FF2B5EF4-FFF2-40B4-BE49-F238E27FC236}">
              <a16:creationId xmlns:a16="http://schemas.microsoft.com/office/drawing/2014/main" id="{00000000-0008-0000-2000-000011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78" name="14 CuadroTexto">
          <a:extLst>
            <a:ext uri="{FF2B5EF4-FFF2-40B4-BE49-F238E27FC236}">
              <a16:creationId xmlns:a16="http://schemas.microsoft.com/office/drawing/2014/main" id="{00000000-0008-0000-2000-000012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79" name="15 CuadroTexto">
          <a:extLst>
            <a:ext uri="{FF2B5EF4-FFF2-40B4-BE49-F238E27FC236}">
              <a16:creationId xmlns:a16="http://schemas.microsoft.com/office/drawing/2014/main" id="{00000000-0008-0000-2000-000013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80" name="16 CuadroTexto">
          <a:extLst>
            <a:ext uri="{FF2B5EF4-FFF2-40B4-BE49-F238E27FC236}">
              <a16:creationId xmlns:a16="http://schemas.microsoft.com/office/drawing/2014/main" id="{00000000-0008-0000-2000-000014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81" name="18 CuadroTexto">
          <a:extLst>
            <a:ext uri="{FF2B5EF4-FFF2-40B4-BE49-F238E27FC236}">
              <a16:creationId xmlns:a16="http://schemas.microsoft.com/office/drawing/2014/main" id="{00000000-0008-0000-2000-000015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82" name="19 CuadroTexto">
          <a:extLst>
            <a:ext uri="{FF2B5EF4-FFF2-40B4-BE49-F238E27FC236}">
              <a16:creationId xmlns:a16="http://schemas.microsoft.com/office/drawing/2014/main" id="{00000000-0008-0000-2000-000016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83" name="20 CuadroTexto">
          <a:extLst>
            <a:ext uri="{FF2B5EF4-FFF2-40B4-BE49-F238E27FC236}">
              <a16:creationId xmlns:a16="http://schemas.microsoft.com/office/drawing/2014/main" id="{00000000-0008-0000-2000-000017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84" name="21 CuadroTexto">
          <a:extLst>
            <a:ext uri="{FF2B5EF4-FFF2-40B4-BE49-F238E27FC236}">
              <a16:creationId xmlns:a16="http://schemas.microsoft.com/office/drawing/2014/main" id="{00000000-0008-0000-2000-000018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85" name="22 CuadroTexto">
          <a:extLst>
            <a:ext uri="{FF2B5EF4-FFF2-40B4-BE49-F238E27FC236}">
              <a16:creationId xmlns:a16="http://schemas.microsoft.com/office/drawing/2014/main" id="{00000000-0008-0000-2000-000019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86" name="23 CuadroTexto">
          <a:extLst>
            <a:ext uri="{FF2B5EF4-FFF2-40B4-BE49-F238E27FC236}">
              <a16:creationId xmlns:a16="http://schemas.microsoft.com/office/drawing/2014/main" id="{00000000-0008-0000-2000-00001A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87" name="24 CuadroTexto">
          <a:extLst>
            <a:ext uri="{FF2B5EF4-FFF2-40B4-BE49-F238E27FC236}">
              <a16:creationId xmlns:a16="http://schemas.microsoft.com/office/drawing/2014/main" id="{00000000-0008-0000-2000-00001B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88" name="25 CuadroTexto">
          <a:extLst>
            <a:ext uri="{FF2B5EF4-FFF2-40B4-BE49-F238E27FC236}">
              <a16:creationId xmlns:a16="http://schemas.microsoft.com/office/drawing/2014/main" id="{00000000-0008-0000-2000-00001C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89" name="26 CuadroTexto">
          <a:extLst>
            <a:ext uri="{FF2B5EF4-FFF2-40B4-BE49-F238E27FC236}">
              <a16:creationId xmlns:a16="http://schemas.microsoft.com/office/drawing/2014/main" id="{00000000-0008-0000-2000-00001D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90" name="27 CuadroTexto">
          <a:extLst>
            <a:ext uri="{FF2B5EF4-FFF2-40B4-BE49-F238E27FC236}">
              <a16:creationId xmlns:a16="http://schemas.microsoft.com/office/drawing/2014/main" id="{00000000-0008-0000-2000-00001E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91" name="28 CuadroTexto">
          <a:extLst>
            <a:ext uri="{FF2B5EF4-FFF2-40B4-BE49-F238E27FC236}">
              <a16:creationId xmlns:a16="http://schemas.microsoft.com/office/drawing/2014/main" id="{00000000-0008-0000-2000-00001F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92" name="29 CuadroTexto">
          <a:extLst>
            <a:ext uri="{FF2B5EF4-FFF2-40B4-BE49-F238E27FC236}">
              <a16:creationId xmlns:a16="http://schemas.microsoft.com/office/drawing/2014/main" id="{00000000-0008-0000-2000-000020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93" name="30 CuadroTexto">
          <a:extLst>
            <a:ext uri="{FF2B5EF4-FFF2-40B4-BE49-F238E27FC236}">
              <a16:creationId xmlns:a16="http://schemas.microsoft.com/office/drawing/2014/main" id="{00000000-0008-0000-2000-000021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94" name="31 CuadroTexto">
          <a:extLst>
            <a:ext uri="{FF2B5EF4-FFF2-40B4-BE49-F238E27FC236}">
              <a16:creationId xmlns:a16="http://schemas.microsoft.com/office/drawing/2014/main" id="{00000000-0008-0000-2000-000022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95" name="32 CuadroTexto">
          <a:extLst>
            <a:ext uri="{FF2B5EF4-FFF2-40B4-BE49-F238E27FC236}">
              <a16:creationId xmlns:a16="http://schemas.microsoft.com/office/drawing/2014/main" id="{00000000-0008-0000-2000-000023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96" name="33 CuadroTexto">
          <a:extLst>
            <a:ext uri="{FF2B5EF4-FFF2-40B4-BE49-F238E27FC236}">
              <a16:creationId xmlns:a16="http://schemas.microsoft.com/office/drawing/2014/main" id="{00000000-0008-0000-2000-000024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97" name="34 CuadroTexto">
          <a:extLst>
            <a:ext uri="{FF2B5EF4-FFF2-40B4-BE49-F238E27FC236}">
              <a16:creationId xmlns:a16="http://schemas.microsoft.com/office/drawing/2014/main" id="{00000000-0008-0000-2000-000025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98" name="35 CuadroTexto">
          <a:extLst>
            <a:ext uri="{FF2B5EF4-FFF2-40B4-BE49-F238E27FC236}">
              <a16:creationId xmlns:a16="http://schemas.microsoft.com/office/drawing/2014/main" id="{00000000-0008-0000-2000-000026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99" name="36 CuadroTexto">
          <a:extLst>
            <a:ext uri="{FF2B5EF4-FFF2-40B4-BE49-F238E27FC236}">
              <a16:creationId xmlns:a16="http://schemas.microsoft.com/office/drawing/2014/main" id="{00000000-0008-0000-2000-000027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00" name="37 CuadroTexto">
          <a:extLst>
            <a:ext uri="{FF2B5EF4-FFF2-40B4-BE49-F238E27FC236}">
              <a16:creationId xmlns:a16="http://schemas.microsoft.com/office/drawing/2014/main" id="{00000000-0008-0000-2000-000028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01" name="38 CuadroTexto">
          <a:extLst>
            <a:ext uri="{FF2B5EF4-FFF2-40B4-BE49-F238E27FC236}">
              <a16:creationId xmlns:a16="http://schemas.microsoft.com/office/drawing/2014/main" id="{00000000-0008-0000-2000-000029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02" name="39 CuadroTexto">
          <a:extLst>
            <a:ext uri="{FF2B5EF4-FFF2-40B4-BE49-F238E27FC236}">
              <a16:creationId xmlns:a16="http://schemas.microsoft.com/office/drawing/2014/main" id="{00000000-0008-0000-2000-00002A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03" name="40 CuadroTexto">
          <a:extLst>
            <a:ext uri="{FF2B5EF4-FFF2-40B4-BE49-F238E27FC236}">
              <a16:creationId xmlns:a16="http://schemas.microsoft.com/office/drawing/2014/main" id="{00000000-0008-0000-2000-00002B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04" name="41 CuadroTexto">
          <a:extLst>
            <a:ext uri="{FF2B5EF4-FFF2-40B4-BE49-F238E27FC236}">
              <a16:creationId xmlns:a16="http://schemas.microsoft.com/office/drawing/2014/main" id="{00000000-0008-0000-2000-00002C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05" name="42 CuadroTexto">
          <a:extLst>
            <a:ext uri="{FF2B5EF4-FFF2-40B4-BE49-F238E27FC236}">
              <a16:creationId xmlns:a16="http://schemas.microsoft.com/office/drawing/2014/main" id="{00000000-0008-0000-2000-00002D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06" name="43 CuadroTexto">
          <a:extLst>
            <a:ext uri="{FF2B5EF4-FFF2-40B4-BE49-F238E27FC236}">
              <a16:creationId xmlns:a16="http://schemas.microsoft.com/office/drawing/2014/main" id="{00000000-0008-0000-2000-00002E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07" name="44 CuadroTexto">
          <a:extLst>
            <a:ext uri="{FF2B5EF4-FFF2-40B4-BE49-F238E27FC236}">
              <a16:creationId xmlns:a16="http://schemas.microsoft.com/office/drawing/2014/main" id="{00000000-0008-0000-2000-00002F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08" name="45 CuadroTexto">
          <a:extLst>
            <a:ext uri="{FF2B5EF4-FFF2-40B4-BE49-F238E27FC236}">
              <a16:creationId xmlns:a16="http://schemas.microsoft.com/office/drawing/2014/main" id="{00000000-0008-0000-2000-000030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09" name="46 CuadroTexto">
          <a:extLst>
            <a:ext uri="{FF2B5EF4-FFF2-40B4-BE49-F238E27FC236}">
              <a16:creationId xmlns:a16="http://schemas.microsoft.com/office/drawing/2014/main" id="{00000000-0008-0000-2000-000031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10" name="47 CuadroTexto">
          <a:extLst>
            <a:ext uri="{FF2B5EF4-FFF2-40B4-BE49-F238E27FC236}">
              <a16:creationId xmlns:a16="http://schemas.microsoft.com/office/drawing/2014/main" id="{00000000-0008-0000-2000-000032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11" name="48 CuadroTexto">
          <a:extLst>
            <a:ext uri="{FF2B5EF4-FFF2-40B4-BE49-F238E27FC236}">
              <a16:creationId xmlns:a16="http://schemas.microsoft.com/office/drawing/2014/main" id="{00000000-0008-0000-2000-000033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12" name="49 CuadroTexto">
          <a:extLst>
            <a:ext uri="{FF2B5EF4-FFF2-40B4-BE49-F238E27FC236}">
              <a16:creationId xmlns:a16="http://schemas.microsoft.com/office/drawing/2014/main" id="{00000000-0008-0000-2000-000034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13" name="50 CuadroTexto">
          <a:extLst>
            <a:ext uri="{FF2B5EF4-FFF2-40B4-BE49-F238E27FC236}">
              <a16:creationId xmlns:a16="http://schemas.microsoft.com/office/drawing/2014/main" id="{00000000-0008-0000-2000-000035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14" name="51 CuadroTexto">
          <a:extLst>
            <a:ext uri="{FF2B5EF4-FFF2-40B4-BE49-F238E27FC236}">
              <a16:creationId xmlns:a16="http://schemas.microsoft.com/office/drawing/2014/main" id="{00000000-0008-0000-2000-000036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15" name="52 CuadroTexto">
          <a:extLst>
            <a:ext uri="{FF2B5EF4-FFF2-40B4-BE49-F238E27FC236}">
              <a16:creationId xmlns:a16="http://schemas.microsoft.com/office/drawing/2014/main" id="{00000000-0008-0000-2000-000037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16" name="53 CuadroTexto">
          <a:extLst>
            <a:ext uri="{FF2B5EF4-FFF2-40B4-BE49-F238E27FC236}">
              <a16:creationId xmlns:a16="http://schemas.microsoft.com/office/drawing/2014/main" id="{00000000-0008-0000-2000-000038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17" name="54 CuadroTexto">
          <a:extLst>
            <a:ext uri="{FF2B5EF4-FFF2-40B4-BE49-F238E27FC236}">
              <a16:creationId xmlns:a16="http://schemas.microsoft.com/office/drawing/2014/main" id="{00000000-0008-0000-2000-000039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18" name="55 CuadroTexto">
          <a:extLst>
            <a:ext uri="{FF2B5EF4-FFF2-40B4-BE49-F238E27FC236}">
              <a16:creationId xmlns:a16="http://schemas.microsoft.com/office/drawing/2014/main" id="{00000000-0008-0000-2000-00003A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19" name="56 CuadroTexto">
          <a:extLst>
            <a:ext uri="{FF2B5EF4-FFF2-40B4-BE49-F238E27FC236}">
              <a16:creationId xmlns:a16="http://schemas.microsoft.com/office/drawing/2014/main" id="{00000000-0008-0000-2000-00003B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20" name="57 CuadroTexto">
          <a:extLst>
            <a:ext uri="{FF2B5EF4-FFF2-40B4-BE49-F238E27FC236}">
              <a16:creationId xmlns:a16="http://schemas.microsoft.com/office/drawing/2014/main" id="{00000000-0008-0000-2000-00003C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21" name="58 CuadroTexto">
          <a:extLst>
            <a:ext uri="{FF2B5EF4-FFF2-40B4-BE49-F238E27FC236}">
              <a16:creationId xmlns:a16="http://schemas.microsoft.com/office/drawing/2014/main" id="{00000000-0008-0000-2000-00003D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22" name="59 CuadroTexto">
          <a:extLst>
            <a:ext uri="{FF2B5EF4-FFF2-40B4-BE49-F238E27FC236}">
              <a16:creationId xmlns:a16="http://schemas.microsoft.com/office/drawing/2014/main" id="{00000000-0008-0000-2000-00003E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23" name="60 CuadroTexto">
          <a:extLst>
            <a:ext uri="{FF2B5EF4-FFF2-40B4-BE49-F238E27FC236}">
              <a16:creationId xmlns:a16="http://schemas.microsoft.com/office/drawing/2014/main" id="{00000000-0008-0000-2000-00003F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24" name="61 CuadroTexto">
          <a:extLst>
            <a:ext uri="{FF2B5EF4-FFF2-40B4-BE49-F238E27FC236}">
              <a16:creationId xmlns:a16="http://schemas.microsoft.com/office/drawing/2014/main" id="{00000000-0008-0000-2000-000040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25" name="62 CuadroTexto">
          <a:extLst>
            <a:ext uri="{FF2B5EF4-FFF2-40B4-BE49-F238E27FC236}">
              <a16:creationId xmlns:a16="http://schemas.microsoft.com/office/drawing/2014/main" id="{00000000-0008-0000-2000-000041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26" name="63 CuadroTexto">
          <a:extLst>
            <a:ext uri="{FF2B5EF4-FFF2-40B4-BE49-F238E27FC236}">
              <a16:creationId xmlns:a16="http://schemas.microsoft.com/office/drawing/2014/main" id="{00000000-0008-0000-2000-000042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27" name="64 CuadroTexto">
          <a:extLst>
            <a:ext uri="{FF2B5EF4-FFF2-40B4-BE49-F238E27FC236}">
              <a16:creationId xmlns:a16="http://schemas.microsoft.com/office/drawing/2014/main" id="{00000000-0008-0000-2000-000043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28" name="65 CuadroTexto">
          <a:extLst>
            <a:ext uri="{FF2B5EF4-FFF2-40B4-BE49-F238E27FC236}">
              <a16:creationId xmlns:a16="http://schemas.microsoft.com/office/drawing/2014/main" id="{00000000-0008-0000-2000-000044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29" name="66 CuadroTexto">
          <a:extLst>
            <a:ext uri="{FF2B5EF4-FFF2-40B4-BE49-F238E27FC236}">
              <a16:creationId xmlns:a16="http://schemas.microsoft.com/office/drawing/2014/main" id="{00000000-0008-0000-2000-000045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30" name="67 CuadroTexto">
          <a:extLst>
            <a:ext uri="{FF2B5EF4-FFF2-40B4-BE49-F238E27FC236}">
              <a16:creationId xmlns:a16="http://schemas.microsoft.com/office/drawing/2014/main" id="{00000000-0008-0000-2000-000046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31" name="68 CuadroTexto">
          <a:extLst>
            <a:ext uri="{FF2B5EF4-FFF2-40B4-BE49-F238E27FC236}">
              <a16:creationId xmlns:a16="http://schemas.microsoft.com/office/drawing/2014/main" id="{00000000-0008-0000-2000-000047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32" name="69 CuadroTexto">
          <a:extLst>
            <a:ext uri="{FF2B5EF4-FFF2-40B4-BE49-F238E27FC236}">
              <a16:creationId xmlns:a16="http://schemas.microsoft.com/office/drawing/2014/main" id="{00000000-0008-0000-2000-000048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33" name="70 CuadroTexto">
          <a:extLst>
            <a:ext uri="{FF2B5EF4-FFF2-40B4-BE49-F238E27FC236}">
              <a16:creationId xmlns:a16="http://schemas.microsoft.com/office/drawing/2014/main" id="{00000000-0008-0000-2000-000049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34" name="71 CuadroTexto">
          <a:extLst>
            <a:ext uri="{FF2B5EF4-FFF2-40B4-BE49-F238E27FC236}">
              <a16:creationId xmlns:a16="http://schemas.microsoft.com/office/drawing/2014/main" id="{00000000-0008-0000-2000-00004A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35" name="72 CuadroTexto">
          <a:extLst>
            <a:ext uri="{FF2B5EF4-FFF2-40B4-BE49-F238E27FC236}">
              <a16:creationId xmlns:a16="http://schemas.microsoft.com/office/drawing/2014/main" id="{00000000-0008-0000-2000-00004B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36" name="73 CuadroTexto">
          <a:extLst>
            <a:ext uri="{FF2B5EF4-FFF2-40B4-BE49-F238E27FC236}">
              <a16:creationId xmlns:a16="http://schemas.microsoft.com/office/drawing/2014/main" id="{00000000-0008-0000-2000-00004C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37" name="74 CuadroTexto">
          <a:extLst>
            <a:ext uri="{FF2B5EF4-FFF2-40B4-BE49-F238E27FC236}">
              <a16:creationId xmlns:a16="http://schemas.microsoft.com/office/drawing/2014/main" id="{00000000-0008-0000-2000-00004D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38" name="75 CuadroTexto">
          <a:extLst>
            <a:ext uri="{FF2B5EF4-FFF2-40B4-BE49-F238E27FC236}">
              <a16:creationId xmlns:a16="http://schemas.microsoft.com/office/drawing/2014/main" id="{00000000-0008-0000-2000-00004E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39" name="76 CuadroTexto">
          <a:extLst>
            <a:ext uri="{FF2B5EF4-FFF2-40B4-BE49-F238E27FC236}">
              <a16:creationId xmlns:a16="http://schemas.microsoft.com/office/drawing/2014/main" id="{00000000-0008-0000-2000-00004F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40" name="77 CuadroTexto">
          <a:extLst>
            <a:ext uri="{FF2B5EF4-FFF2-40B4-BE49-F238E27FC236}">
              <a16:creationId xmlns:a16="http://schemas.microsoft.com/office/drawing/2014/main" id="{00000000-0008-0000-2000-000050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41" name="78 CuadroTexto">
          <a:extLst>
            <a:ext uri="{FF2B5EF4-FFF2-40B4-BE49-F238E27FC236}">
              <a16:creationId xmlns:a16="http://schemas.microsoft.com/office/drawing/2014/main" id="{00000000-0008-0000-2000-000051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42" name="79 CuadroTexto">
          <a:extLst>
            <a:ext uri="{FF2B5EF4-FFF2-40B4-BE49-F238E27FC236}">
              <a16:creationId xmlns:a16="http://schemas.microsoft.com/office/drawing/2014/main" id="{00000000-0008-0000-2000-000052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43" name="80 CuadroTexto">
          <a:extLst>
            <a:ext uri="{FF2B5EF4-FFF2-40B4-BE49-F238E27FC236}">
              <a16:creationId xmlns:a16="http://schemas.microsoft.com/office/drawing/2014/main" id="{00000000-0008-0000-2000-000053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44" name="81 CuadroTexto">
          <a:extLst>
            <a:ext uri="{FF2B5EF4-FFF2-40B4-BE49-F238E27FC236}">
              <a16:creationId xmlns:a16="http://schemas.microsoft.com/office/drawing/2014/main" id="{00000000-0008-0000-2000-000054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45" name="82 CuadroTexto">
          <a:extLst>
            <a:ext uri="{FF2B5EF4-FFF2-40B4-BE49-F238E27FC236}">
              <a16:creationId xmlns:a16="http://schemas.microsoft.com/office/drawing/2014/main" id="{00000000-0008-0000-2000-000055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46" name="83 CuadroTexto">
          <a:extLst>
            <a:ext uri="{FF2B5EF4-FFF2-40B4-BE49-F238E27FC236}">
              <a16:creationId xmlns:a16="http://schemas.microsoft.com/office/drawing/2014/main" id="{00000000-0008-0000-2000-000056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47" name="84 CuadroTexto">
          <a:extLst>
            <a:ext uri="{FF2B5EF4-FFF2-40B4-BE49-F238E27FC236}">
              <a16:creationId xmlns:a16="http://schemas.microsoft.com/office/drawing/2014/main" id="{00000000-0008-0000-2000-000057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48" name="85 CuadroTexto">
          <a:extLst>
            <a:ext uri="{FF2B5EF4-FFF2-40B4-BE49-F238E27FC236}">
              <a16:creationId xmlns:a16="http://schemas.microsoft.com/office/drawing/2014/main" id="{00000000-0008-0000-2000-000058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49" name="86 CuadroTexto">
          <a:extLst>
            <a:ext uri="{FF2B5EF4-FFF2-40B4-BE49-F238E27FC236}">
              <a16:creationId xmlns:a16="http://schemas.microsoft.com/office/drawing/2014/main" id="{00000000-0008-0000-2000-000059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50" name="87 CuadroTexto">
          <a:extLst>
            <a:ext uri="{FF2B5EF4-FFF2-40B4-BE49-F238E27FC236}">
              <a16:creationId xmlns:a16="http://schemas.microsoft.com/office/drawing/2014/main" id="{00000000-0008-0000-2000-00005A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51" name="88 CuadroTexto">
          <a:extLst>
            <a:ext uri="{FF2B5EF4-FFF2-40B4-BE49-F238E27FC236}">
              <a16:creationId xmlns:a16="http://schemas.microsoft.com/office/drawing/2014/main" id="{00000000-0008-0000-2000-00005B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52" name="89 CuadroTexto">
          <a:extLst>
            <a:ext uri="{FF2B5EF4-FFF2-40B4-BE49-F238E27FC236}">
              <a16:creationId xmlns:a16="http://schemas.microsoft.com/office/drawing/2014/main" id="{00000000-0008-0000-2000-00005C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53" name="102 CuadroTexto">
          <a:extLst>
            <a:ext uri="{FF2B5EF4-FFF2-40B4-BE49-F238E27FC236}">
              <a16:creationId xmlns:a16="http://schemas.microsoft.com/office/drawing/2014/main" id="{00000000-0008-0000-2000-00005D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54" name="103 CuadroTexto">
          <a:extLst>
            <a:ext uri="{FF2B5EF4-FFF2-40B4-BE49-F238E27FC236}">
              <a16:creationId xmlns:a16="http://schemas.microsoft.com/office/drawing/2014/main" id="{00000000-0008-0000-2000-00005E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55" name="104 CuadroTexto">
          <a:extLst>
            <a:ext uri="{FF2B5EF4-FFF2-40B4-BE49-F238E27FC236}">
              <a16:creationId xmlns:a16="http://schemas.microsoft.com/office/drawing/2014/main" id="{00000000-0008-0000-2000-00005F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56" name="105 CuadroTexto">
          <a:extLst>
            <a:ext uri="{FF2B5EF4-FFF2-40B4-BE49-F238E27FC236}">
              <a16:creationId xmlns:a16="http://schemas.microsoft.com/office/drawing/2014/main" id="{00000000-0008-0000-2000-000060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57" name="106 CuadroTexto">
          <a:extLst>
            <a:ext uri="{FF2B5EF4-FFF2-40B4-BE49-F238E27FC236}">
              <a16:creationId xmlns:a16="http://schemas.microsoft.com/office/drawing/2014/main" id="{00000000-0008-0000-2000-000061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58" name="107 CuadroTexto">
          <a:extLst>
            <a:ext uri="{FF2B5EF4-FFF2-40B4-BE49-F238E27FC236}">
              <a16:creationId xmlns:a16="http://schemas.microsoft.com/office/drawing/2014/main" id="{00000000-0008-0000-2000-000062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59" name="108 CuadroTexto">
          <a:extLst>
            <a:ext uri="{FF2B5EF4-FFF2-40B4-BE49-F238E27FC236}">
              <a16:creationId xmlns:a16="http://schemas.microsoft.com/office/drawing/2014/main" id="{00000000-0008-0000-2000-000063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60" name="109 CuadroTexto">
          <a:extLst>
            <a:ext uri="{FF2B5EF4-FFF2-40B4-BE49-F238E27FC236}">
              <a16:creationId xmlns:a16="http://schemas.microsoft.com/office/drawing/2014/main" id="{00000000-0008-0000-2000-000064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61" name="110 CuadroTexto">
          <a:extLst>
            <a:ext uri="{FF2B5EF4-FFF2-40B4-BE49-F238E27FC236}">
              <a16:creationId xmlns:a16="http://schemas.microsoft.com/office/drawing/2014/main" id="{00000000-0008-0000-2000-000065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62" name="111 CuadroTexto">
          <a:extLst>
            <a:ext uri="{FF2B5EF4-FFF2-40B4-BE49-F238E27FC236}">
              <a16:creationId xmlns:a16="http://schemas.microsoft.com/office/drawing/2014/main" id="{00000000-0008-0000-2000-000066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63" name="112 CuadroTexto">
          <a:extLst>
            <a:ext uri="{FF2B5EF4-FFF2-40B4-BE49-F238E27FC236}">
              <a16:creationId xmlns:a16="http://schemas.microsoft.com/office/drawing/2014/main" id="{00000000-0008-0000-2000-000067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64" name="113 CuadroTexto">
          <a:extLst>
            <a:ext uri="{FF2B5EF4-FFF2-40B4-BE49-F238E27FC236}">
              <a16:creationId xmlns:a16="http://schemas.microsoft.com/office/drawing/2014/main" id="{00000000-0008-0000-2000-000068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65" name="114 CuadroTexto">
          <a:extLst>
            <a:ext uri="{FF2B5EF4-FFF2-40B4-BE49-F238E27FC236}">
              <a16:creationId xmlns:a16="http://schemas.microsoft.com/office/drawing/2014/main" id="{00000000-0008-0000-2000-000069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66" name="115 CuadroTexto">
          <a:extLst>
            <a:ext uri="{FF2B5EF4-FFF2-40B4-BE49-F238E27FC236}">
              <a16:creationId xmlns:a16="http://schemas.microsoft.com/office/drawing/2014/main" id="{00000000-0008-0000-2000-00006A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67" name="116 CuadroTexto">
          <a:extLst>
            <a:ext uri="{FF2B5EF4-FFF2-40B4-BE49-F238E27FC236}">
              <a16:creationId xmlns:a16="http://schemas.microsoft.com/office/drawing/2014/main" id="{00000000-0008-0000-2000-00006B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68" name="117 CuadroTexto">
          <a:extLst>
            <a:ext uri="{FF2B5EF4-FFF2-40B4-BE49-F238E27FC236}">
              <a16:creationId xmlns:a16="http://schemas.microsoft.com/office/drawing/2014/main" id="{00000000-0008-0000-2000-00006C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69" name="126 CuadroTexto">
          <a:extLst>
            <a:ext uri="{FF2B5EF4-FFF2-40B4-BE49-F238E27FC236}">
              <a16:creationId xmlns:a16="http://schemas.microsoft.com/office/drawing/2014/main" id="{00000000-0008-0000-2000-00006D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70" name="127 CuadroTexto">
          <a:extLst>
            <a:ext uri="{FF2B5EF4-FFF2-40B4-BE49-F238E27FC236}">
              <a16:creationId xmlns:a16="http://schemas.microsoft.com/office/drawing/2014/main" id="{00000000-0008-0000-2000-00006E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71" name="128 CuadroTexto">
          <a:extLst>
            <a:ext uri="{FF2B5EF4-FFF2-40B4-BE49-F238E27FC236}">
              <a16:creationId xmlns:a16="http://schemas.microsoft.com/office/drawing/2014/main" id="{00000000-0008-0000-2000-00006F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72" name="129 CuadroTexto">
          <a:extLst>
            <a:ext uri="{FF2B5EF4-FFF2-40B4-BE49-F238E27FC236}">
              <a16:creationId xmlns:a16="http://schemas.microsoft.com/office/drawing/2014/main" id="{00000000-0008-0000-2000-000070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73" name="130 CuadroTexto">
          <a:extLst>
            <a:ext uri="{FF2B5EF4-FFF2-40B4-BE49-F238E27FC236}">
              <a16:creationId xmlns:a16="http://schemas.microsoft.com/office/drawing/2014/main" id="{00000000-0008-0000-2000-000071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74" name="131 CuadroTexto">
          <a:extLst>
            <a:ext uri="{FF2B5EF4-FFF2-40B4-BE49-F238E27FC236}">
              <a16:creationId xmlns:a16="http://schemas.microsoft.com/office/drawing/2014/main" id="{00000000-0008-0000-2000-000072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75" name="132 CuadroTexto">
          <a:extLst>
            <a:ext uri="{FF2B5EF4-FFF2-40B4-BE49-F238E27FC236}">
              <a16:creationId xmlns:a16="http://schemas.microsoft.com/office/drawing/2014/main" id="{00000000-0008-0000-2000-000073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76" name="133 CuadroTexto">
          <a:extLst>
            <a:ext uri="{FF2B5EF4-FFF2-40B4-BE49-F238E27FC236}">
              <a16:creationId xmlns:a16="http://schemas.microsoft.com/office/drawing/2014/main" id="{00000000-0008-0000-2000-000074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77" name="134 CuadroTexto">
          <a:extLst>
            <a:ext uri="{FF2B5EF4-FFF2-40B4-BE49-F238E27FC236}">
              <a16:creationId xmlns:a16="http://schemas.microsoft.com/office/drawing/2014/main" id="{00000000-0008-0000-2000-000075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78" name="135 CuadroTexto">
          <a:extLst>
            <a:ext uri="{FF2B5EF4-FFF2-40B4-BE49-F238E27FC236}">
              <a16:creationId xmlns:a16="http://schemas.microsoft.com/office/drawing/2014/main" id="{00000000-0008-0000-2000-000076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79" name="136 CuadroTexto">
          <a:extLst>
            <a:ext uri="{FF2B5EF4-FFF2-40B4-BE49-F238E27FC236}">
              <a16:creationId xmlns:a16="http://schemas.microsoft.com/office/drawing/2014/main" id="{00000000-0008-0000-2000-000077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80" name="137 CuadroTexto">
          <a:extLst>
            <a:ext uri="{FF2B5EF4-FFF2-40B4-BE49-F238E27FC236}">
              <a16:creationId xmlns:a16="http://schemas.microsoft.com/office/drawing/2014/main" id="{00000000-0008-0000-2000-000078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81" name="138 CuadroTexto">
          <a:extLst>
            <a:ext uri="{FF2B5EF4-FFF2-40B4-BE49-F238E27FC236}">
              <a16:creationId xmlns:a16="http://schemas.microsoft.com/office/drawing/2014/main" id="{00000000-0008-0000-2000-000079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82" name="139 CuadroTexto">
          <a:extLst>
            <a:ext uri="{FF2B5EF4-FFF2-40B4-BE49-F238E27FC236}">
              <a16:creationId xmlns:a16="http://schemas.microsoft.com/office/drawing/2014/main" id="{00000000-0008-0000-2000-00007A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83" name="140 CuadroTexto">
          <a:extLst>
            <a:ext uri="{FF2B5EF4-FFF2-40B4-BE49-F238E27FC236}">
              <a16:creationId xmlns:a16="http://schemas.microsoft.com/office/drawing/2014/main" id="{00000000-0008-0000-2000-00007B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84" name="141 CuadroTexto">
          <a:extLst>
            <a:ext uri="{FF2B5EF4-FFF2-40B4-BE49-F238E27FC236}">
              <a16:creationId xmlns:a16="http://schemas.microsoft.com/office/drawing/2014/main" id="{00000000-0008-0000-2000-00007C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85" name="142 CuadroTexto">
          <a:extLst>
            <a:ext uri="{FF2B5EF4-FFF2-40B4-BE49-F238E27FC236}">
              <a16:creationId xmlns:a16="http://schemas.microsoft.com/office/drawing/2014/main" id="{00000000-0008-0000-2000-00007D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686" name="306 CuadroTexto">
          <a:extLst>
            <a:ext uri="{FF2B5EF4-FFF2-40B4-BE49-F238E27FC236}">
              <a16:creationId xmlns:a16="http://schemas.microsoft.com/office/drawing/2014/main" id="{00000000-0008-0000-2000-00007E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687" name="307 CuadroTexto">
          <a:extLst>
            <a:ext uri="{FF2B5EF4-FFF2-40B4-BE49-F238E27FC236}">
              <a16:creationId xmlns:a16="http://schemas.microsoft.com/office/drawing/2014/main" id="{00000000-0008-0000-2000-00007F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688" name="308 CuadroTexto">
          <a:extLst>
            <a:ext uri="{FF2B5EF4-FFF2-40B4-BE49-F238E27FC236}">
              <a16:creationId xmlns:a16="http://schemas.microsoft.com/office/drawing/2014/main" id="{00000000-0008-0000-2000-000080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689" name="309 CuadroTexto">
          <a:extLst>
            <a:ext uri="{FF2B5EF4-FFF2-40B4-BE49-F238E27FC236}">
              <a16:creationId xmlns:a16="http://schemas.microsoft.com/office/drawing/2014/main" id="{00000000-0008-0000-2000-000081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690" name="310 CuadroTexto">
          <a:extLst>
            <a:ext uri="{FF2B5EF4-FFF2-40B4-BE49-F238E27FC236}">
              <a16:creationId xmlns:a16="http://schemas.microsoft.com/office/drawing/2014/main" id="{00000000-0008-0000-2000-000082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691" name="311 CuadroTexto">
          <a:extLst>
            <a:ext uri="{FF2B5EF4-FFF2-40B4-BE49-F238E27FC236}">
              <a16:creationId xmlns:a16="http://schemas.microsoft.com/office/drawing/2014/main" id="{00000000-0008-0000-2000-000083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692" name="312 CuadroTexto">
          <a:extLst>
            <a:ext uri="{FF2B5EF4-FFF2-40B4-BE49-F238E27FC236}">
              <a16:creationId xmlns:a16="http://schemas.microsoft.com/office/drawing/2014/main" id="{00000000-0008-0000-2000-000084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693" name="313 CuadroTexto">
          <a:extLst>
            <a:ext uri="{FF2B5EF4-FFF2-40B4-BE49-F238E27FC236}">
              <a16:creationId xmlns:a16="http://schemas.microsoft.com/office/drawing/2014/main" id="{00000000-0008-0000-2000-000085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694" name="314 CuadroTexto">
          <a:extLst>
            <a:ext uri="{FF2B5EF4-FFF2-40B4-BE49-F238E27FC236}">
              <a16:creationId xmlns:a16="http://schemas.microsoft.com/office/drawing/2014/main" id="{00000000-0008-0000-2000-000086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695" name="315 CuadroTexto">
          <a:extLst>
            <a:ext uri="{FF2B5EF4-FFF2-40B4-BE49-F238E27FC236}">
              <a16:creationId xmlns:a16="http://schemas.microsoft.com/office/drawing/2014/main" id="{00000000-0008-0000-2000-000087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696" name="316 CuadroTexto">
          <a:extLst>
            <a:ext uri="{FF2B5EF4-FFF2-40B4-BE49-F238E27FC236}">
              <a16:creationId xmlns:a16="http://schemas.microsoft.com/office/drawing/2014/main" id="{00000000-0008-0000-2000-000088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697" name="317 CuadroTexto">
          <a:extLst>
            <a:ext uri="{FF2B5EF4-FFF2-40B4-BE49-F238E27FC236}">
              <a16:creationId xmlns:a16="http://schemas.microsoft.com/office/drawing/2014/main" id="{00000000-0008-0000-2000-000089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698" name="318 CuadroTexto">
          <a:extLst>
            <a:ext uri="{FF2B5EF4-FFF2-40B4-BE49-F238E27FC236}">
              <a16:creationId xmlns:a16="http://schemas.microsoft.com/office/drawing/2014/main" id="{00000000-0008-0000-2000-00008A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699" name="319 CuadroTexto">
          <a:extLst>
            <a:ext uri="{FF2B5EF4-FFF2-40B4-BE49-F238E27FC236}">
              <a16:creationId xmlns:a16="http://schemas.microsoft.com/office/drawing/2014/main" id="{00000000-0008-0000-2000-00008B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00" name="320 CuadroTexto">
          <a:extLst>
            <a:ext uri="{FF2B5EF4-FFF2-40B4-BE49-F238E27FC236}">
              <a16:creationId xmlns:a16="http://schemas.microsoft.com/office/drawing/2014/main" id="{00000000-0008-0000-2000-00008C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01" name="321 CuadroTexto">
          <a:extLst>
            <a:ext uri="{FF2B5EF4-FFF2-40B4-BE49-F238E27FC236}">
              <a16:creationId xmlns:a16="http://schemas.microsoft.com/office/drawing/2014/main" id="{00000000-0008-0000-2000-00008D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02" name="322 CuadroTexto">
          <a:extLst>
            <a:ext uri="{FF2B5EF4-FFF2-40B4-BE49-F238E27FC236}">
              <a16:creationId xmlns:a16="http://schemas.microsoft.com/office/drawing/2014/main" id="{00000000-0008-0000-2000-00008E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03" name="323 CuadroTexto">
          <a:extLst>
            <a:ext uri="{FF2B5EF4-FFF2-40B4-BE49-F238E27FC236}">
              <a16:creationId xmlns:a16="http://schemas.microsoft.com/office/drawing/2014/main" id="{00000000-0008-0000-2000-00008F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04" name="324 CuadroTexto">
          <a:extLst>
            <a:ext uri="{FF2B5EF4-FFF2-40B4-BE49-F238E27FC236}">
              <a16:creationId xmlns:a16="http://schemas.microsoft.com/office/drawing/2014/main" id="{00000000-0008-0000-2000-000090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05" name="325 CuadroTexto">
          <a:extLst>
            <a:ext uri="{FF2B5EF4-FFF2-40B4-BE49-F238E27FC236}">
              <a16:creationId xmlns:a16="http://schemas.microsoft.com/office/drawing/2014/main" id="{00000000-0008-0000-2000-000091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06" name="326 CuadroTexto">
          <a:extLst>
            <a:ext uri="{FF2B5EF4-FFF2-40B4-BE49-F238E27FC236}">
              <a16:creationId xmlns:a16="http://schemas.microsoft.com/office/drawing/2014/main" id="{00000000-0008-0000-2000-000092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07" name="327 CuadroTexto">
          <a:extLst>
            <a:ext uri="{FF2B5EF4-FFF2-40B4-BE49-F238E27FC236}">
              <a16:creationId xmlns:a16="http://schemas.microsoft.com/office/drawing/2014/main" id="{00000000-0008-0000-2000-000093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08" name="328 CuadroTexto">
          <a:extLst>
            <a:ext uri="{FF2B5EF4-FFF2-40B4-BE49-F238E27FC236}">
              <a16:creationId xmlns:a16="http://schemas.microsoft.com/office/drawing/2014/main" id="{00000000-0008-0000-2000-000094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09" name="329 CuadroTexto">
          <a:extLst>
            <a:ext uri="{FF2B5EF4-FFF2-40B4-BE49-F238E27FC236}">
              <a16:creationId xmlns:a16="http://schemas.microsoft.com/office/drawing/2014/main" id="{00000000-0008-0000-2000-000095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10" name="330 CuadroTexto">
          <a:extLst>
            <a:ext uri="{FF2B5EF4-FFF2-40B4-BE49-F238E27FC236}">
              <a16:creationId xmlns:a16="http://schemas.microsoft.com/office/drawing/2014/main" id="{00000000-0008-0000-2000-000096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11" name="331 CuadroTexto">
          <a:extLst>
            <a:ext uri="{FF2B5EF4-FFF2-40B4-BE49-F238E27FC236}">
              <a16:creationId xmlns:a16="http://schemas.microsoft.com/office/drawing/2014/main" id="{00000000-0008-0000-2000-000097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12" name="332 CuadroTexto">
          <a:extLst>
            <a:ext uri="{FF2B5EF4-FFF2-40B4-BE49-F238E27FC236}">
              <a16:creationId xmlns:a16="http://schemas.microsoft.com/office/drawing/2014/main" id="{00000000-0008-0000-2000-000098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13" name="333 CuadroTexto">
          <a:extLst>
            <a:ext uri="{FF2B5EF4-FFF2-40B4-BE49-F238E27FC236}">
              <a16:creationId xmlns:a16="http://schemas.microsoft.com/office/drawing/2014/main" id="{00000000-0008-0000-2000-000099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14" name="334 CuadroTexto">
          <a:extLst>
            <a:ext uri="{FF2B5EF4-FFF2-40B4-BE49-F238E27FC236}">
              <a16:creationId xmlns:a16="http://schemas.microsoft.com/office/drawing/2014/main" id="{00000000-0008-0000-2000-00009A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15" name="335 CuadroTexto">
          <a:extLst>
            <a:ext uri="{FF2B5EF4-FFF2-40B4-BE49-F238E27FC236}">
              <a16:creationId xmlns:a16="http://schemas.microsoft.com/office/drawing/2014/main" id="{00000000-0008-0000-2000-00009B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16" name="336 CuadroTexto">
          <a:extLst>
            <a:ext uri="{FF2B5EF4-FFF2-40B4-BE49-F238E27FC236}">
              <a16:creationId xmlns:a16="http://schemas.microsoft.com/office/drawing/2014/main" id="{00000000-0008-0000-2000-00009C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17" name="337 CuadroTexto">
          <a:extLst>
            <a:ext uri="{FF2B5EF4-FFF2-40B4-BE49-F238E27FC236}">
              <a16:creationId xmlns:a16="http://schemas.microsoft.com/office/drawing/2014/main" id="{00000000-0008-0000-2000-00009D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18" name="338 CuadroTexto">
          <a:extLst>
            <a:ext uri="{FF2B5EF4-FFF2-40B4-BE49-F238E27FC236}">
              <a16:creationId xmlns:a16="http://schemas.microsoft.com/office/drawing/2014/main" id="{00000000-0008-0000-2000-00009E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19" name="339 CuadroTexto">
          <a:extLst>
            <a:ext uri="{FF2B5EF4-FFF2-40B4-BE49-F238E27FC236}">
              <a16:creationId xmlns:a16="http://schemas.microsoft.com/office/drawing/2014/main" id="{00000000-0008-0000-2000-00009F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20" name="340 CuadroTexto">
          <a:extLst>
            <a:ext uri="{FF2B5EF4-FFF2-40B4-BE49-F238E27FC236}">
              <a16:creationId xmlns:a16="http://schemas.microsoft.com/office/drawing/2014/main" id="{00000000-0008-0000-2000-0000A0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21" name="341 CuadroTexto">
          <a:extLst>
            <a:ext uri="{FF2B5EF4-FFF2-40B4-BE49-F238E27FC236}">
              <a16:creationId xmlns:a16="http://schemas.microsoft.com/office/drawing/2014/main" id="{00000000-0008-0000-2000-0000A1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22" name="342 CuadroTexto">
          <a:extLst>
            <a:ext uri="{FF2B5EF4-FFF2-40B4-BE49-F238E27FC236}">
              <a16:creationId xmlns:a16="http://schemas.microsoft.com/office/drawing/2014/main" id="{00000000-0008-0000-2000-0000A2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23" name="343 CuadroTexto">
          <a:extLst>
            <a:ext uri="{FF2B5EF4-FFF2-40B4-BE49-F238E27FC236}">
              <a16:creationId xmlns:a16="http://schemas.microsoft.com/office/drawing/2014/main" id="{00000000-0008-0000-2000-0000A3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24" name="344 CuadroTexto">
          <a:extLst>
            <a:ext uri="{FF2B5EF4-FFF2-40B4-BE49-F238E27FC236}">
              <a16:creationId xmlns:a16="http://schemas.microsoft.com/office/drawing/2014/main" id="{00000000-0008-0000-2000-0000A4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25" name="345 CuadroTexto">
          <a:extLst>
            <a:ext uri="{FF2B5EF4-FFF2-40B4-BE49-F238E27FC236}">
              <a16:creationId xmlns:a16="http://schemas.microsoft.com/office/drawing/2014/main" id="{00000000-0008-0000-2000-0000A5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26" name="346 CuadroTexto">
          <a:extLst>
            <a:ext uri="{FF2B5EF4-FFF2-40B4-BE49-F238E27FC236}">
              <a16:creationId xmlns:a16="http://schemas.microsoft.com/office/drawing/2014/main" id="{00000000-0008-0000-2000-0000A6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27" name="347 CuadroTexto">
          <a:extLst>
            <a:ext uri="{FF2B5EF4-FFF2-40B4-BE49-F238E27FC236}">
              <a16:creationId xmlns:a16="http://schemas.microsoft.com/office/drawing/2014/main" id="{00000000-0008-0000-2000-0000A7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28" name="348 CuadroTexto">
          <a:extLst>
            <a:ext uri="{FF2B5EF4-FFF2-40B4-BE49-F238E27FC236}">
              <a16:creationId xmlns:a16="http://schemas.microsoft.com/office/drawing/2014/main" id="{00000000-0008-0000-2000-0000A8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29" name="349 CuadroTexto">
          <a:extLst>
            <a:ext uri="{FF2B5EF4-FFF2-40B4-BE49-F238E27FC236}">
              <a16:creationId xmlns:a16="http://schemas.microsoft.com/office/drawing/2014/main" id="{00000000-0008-0000-2000-0000A9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30" name="350 CuadroTexto">
          <a:extLst>
            <a:ext uri="{FF2B5EF4-FFF2-40B4-BE49-F238E27FC236}">
              <a16:creationId xmlns:a16="http://schemas.microsoft.com/office/drawing/2014/main" id="{00000000-0008-0000-2000-0000AA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31" name="351 CuadroTexto">
          <a:extLst>
            <a:ext uri="{FF2B5EF4-FFF2-40B4-BE49-F238E27FC236}">
              <a16:creationId xmlns:a16="http://schemas.microsoft.com/office/drawing/2014/main" id="{00000000-0008-0000-2000-0000AB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32" name="352 CuadroTexto">
          <a:extLst>
            <a:ext uri="{FF2B5EF4-FFF2-40B4-BE49-F238E27FC236}">
              <a16:creationId xmlns:a16="http://schemas.microsoft.com/office/drawing/2014/main" id="{00000000-0008-0000-2000-0000AC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33" name="353 CuadroTexto">
          <a:extLst>
            <a:ext uri="{FF2B5EF4-FFF2-40B4-BE49-F238E27FC236}">
              <a16:creationId xmlns:a16="http://schemas.microsoft.com/office/drawing/2014/main" id="{00000000-0008-0000-2000-0000AD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34" name="354 CuadroTexto">
          <a:extLst>
            <a:ext uri="{FF2B5EF4-FFF2-40B4-BE49-F238E27FC236}">
              <a16:creationId xmlns:a16="http://schemas.microsoft.com/office/drawing/2014/main" id="{00000000-0008-0000-2000-0000AE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35" name="355 CuadroTexto">
          <a:extLst>
            <a:ext uri="{FF2B5EF4-FFF2-40B4-BE49-F238E27FC236}">
              <a16:creationId xmlns:a16="http://schemas.microsoft.com/office/drawing/2014/main" id="{00000000-0008-0000-2000-0000AF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36" name="356 CuadroTexto">
          <a:extLst>
            <a:ext uri="{FF2B5EF4-FFF2-40B4-BE49-F238E27FC236}">
              <a16:creationId xmlns:a16="http://schemas.microsoft.com/office/drawing/2014/main" id="{00000000-0008-0000-2000-0000B0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37" name="357 CuadroTexto">
          <a:extLst>
            <a:ext uri="{FF2B5EF4-FFF2-40B4-BE49-F238E27FC236}">
              <a16:creationId xmlns:a16="http://schemas.microsoft.com/office/drawing/2014/main" id="{00000000-0008-0000-2000-0000B1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38" name="358 CuadroTexto">
          <a:extLst>
            <a:ext uri="{FF2B5EF4-FFF2-40B4-BE49-F238E27FC236}">
              <a16:creationId xmlns:a16="http://schemas.microsoft.com/office/drawing/2014/main" id="{00000000-0008-0000-2000-0000B2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39" name="359 CuadroTexto">
          <a:extLst>
            <a:ext uri="{FF2B5EF4-FFF2-40B4-BE49-F238E27FC236}">
              <a16:creationId xmlns:a16="http://schemas.microsoft.com/office/drawing/2014/main" id="{00000000-0008-0000-2000-0000B3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40" name="360 CuadroTexto">
          <a:extLst>
            <a:ext uri="{FF2B5EF4-FFF2-40B4-BE49-F238E27FC236}">
              <a16:creationId xmlns:a16="http://schemas.microsoft.com/office/drawing/2014/main" id="{00000000-0008-0000-2000-0000B4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41" name="361 CuadroTexto">
          <a:extLst>
            <a:ext uri="{FF2B5EF4-FFF2-40B4-BE49-F238E27FC236}">
              <a16:creationId xmlns:a16="http://schemas.microsoft.com/office/drawing/2014/main" id="{00000000-0008-0000-2000-0000B5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42" name="362 CuadroTexto">
          <a:extLst>
            <a:ext uri="{FF2B5EF4-FFF2-40B4-BE49-F238E27FC236}">
              <a16:creationId xmlns:a16="http://schemas.microsoft.com/office/drawing/2014/main" id="{00000000-0008-0000-2000-0000B6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43" name="363 CuadroTexto">
          <a:extLst>
            <a:ext uri="{FF2B5EF4-FFF2-40B4-BE49-F238E27FC236}">
              <a16:creationId xmlns:a16="http://schemas.microsoft.com/office/drawing/2014/main" id="{00000000-0008-0000-2000-0000B7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44" name="364 CuadroTexto">
          <a:extLst>
            <a:ext uri="{FF2B5EF4-FFF2-40B4-BE49-F238E27FC236}">
              <a16:creationId xmlns:a16="http://schemas.microsoft.com/office/drawing/2014/main" id="{00000000-0008-0000-2000-0000B8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45" name="365 CuadroTexto">
          <a:extLst>
            <a:ext uri="{FF2B5EF4-FFF2-40B4-BE49-F238E27FC236}">
              <a16:creationId xmlns:a16="http://schemas.microsoft.com/office/drawing/2014/main" id="{00000000-0008-0000-2000-0000B9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46" name="366 CuadroTexto">
          <a:extLst>
            <a:ext uri="{FF2B5EF4-FFF2-40B4-BE49-F238E27FC236}">
              <a16:creationId xmlns:a16="http://schemas.microsoft.com/office/drawing/2014/main" id="{00000000-0008-0000-2000-0000BA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47" name="367 CuadroTexto">
          <a:extLst>
            <a:ext uri="{FF2B5EF4-FFF2-40B4-BE49-F238E27FC236}">
              <a16:creationId xmlns:a16="http://schemas.microsoft.com/office/drawing/2014/main" id="{00000000-0008-0000-2000-0000BB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48" name="368 CuadroTexto">
          <a:extLst>
            <a:ext uri="{FF2B5EF4-FFF2-40B4-BE49-F238E27FC236}">
              <a16:creationId xmlns:a16="http://schemas.microsoft.com/office/drawing/2014/main" id="{00000000-0008-0000-2000-0000BC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49" name="369 CuadroTexto">
          <a:extLst>
            <a:ext uri="{FF2B5EF4-FFF2-40B4-BE49-F238E27FC236}">
              <a16:creationId xmlns:a16="http://schemas.microsoft.com/office/drawing/2014/main" id="{00000000-0008-0000-2000-0000BD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50" name="370 CuadroTexto">
          <a:extLst>
            <a:ext uri="{FF2B5EF4-FFF2-40B4-BE49-F238E27FC236}">
              <a16:creationId xmlns:a16="http://schemas.microsoft.com/office/drawing/2014/main" id="{00000000-0008-0000-2000-0000BE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51" name="371 CuadroTexto">
          <a:extLst>
            <a:ext uri="{FF2B5EF4-FFF2-40B4-BE49-F238E27FC236}">
              <a16:creationId xmlns:a16="http://schemas.microsoft.com/office/drawing/2014/main" id="{00000000-0008-0000-2000-0000BF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52" name="372 CuadroTexto">
          <a:extLst>
            <a:ext uri="{FF2B5EF4-FFF2-40B4-BE49-F238E27FC236}">
              <a16:creationId xmlns:a16="http://schemas.microsoft.com/office/drawing/2014/main" id="{00000000-0008-0000-2000-0000C0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53" name="373 CuadroTexto">
          <a:extLst>
            <a:ext uri="{FF2B5EF4-FFF2-40B4-BE49-F238E27FC236}">
              <a16:creationId xmlns:a16="http://schemas.microsoft.com/office/drawing/2014/main" id="{00000000-0008-0000-2000-0000C1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54" name="374 CuadroTexto">
          <a:extLst>
            <a:ext uri="{FF2B5EF4-FFF2-40B4-BE49-F238E27FC236}">
              <a16:creationId xmlns:a16="http://schemas.microsoft.com/office/drawing/2014/main" id="{00000000-0008-0000-2000-0000C2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55" name="375 CuadroTexto">
          <a:extLst>
            <a:ext uri="{FF2B5EF4-FFF2-40B4-BE49-F238E27FC236}">
              <a16:creationId xmlns:a16="http://schemas.microsoft.com/office/drawing/2014/main" id="{00000000-0008-0000-2000-0000C3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56" name="376 CuadroTexto">
          <a:extLst>
            <a:ext uri="{FF2B5EF4-FFF2-40B4-BE49-F238E27FC236}">
              <a16:creationId xmlns:a16="http://schemas.microsoft.com/office/drawing/2014/main" id="{00000000-0008-0000-2000-0000C4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57" name="377 CuadroTexto">
          <a:extLst>
            <a:ext uri="{FF2B5EF4-FFF2-40B4-BE49-F238E27FC236}">
              <a16:creationId xmlns:a16="http://schemas.microsoft.com/office/drawing/2014/main" id="{00000000-0008-0000-2000-0000C5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58" name="378 CuadroTexto">
          <a:extLst>
            <a:ext uri="{FF2B5EF4-FFF2-40B4-BE49-F238E27FC236}">
              <a16:creationId xmlns:a16="http://schemas.microsoft.com/office/drawing/2014/main" id="{00000000-0008-0000-2000-0000C6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59" name="379 CuadroTexto">
          <a:extLst>
            <a:ext uri="{FF2B5EF4-FFF2-40B4-BE49-F238E27FC236}">
              <a16:creationId xmlns:a16="http://schemas.microsoft.com/office/drawing/2014/main" id="{00000000-0008-0000-2000-0000C7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60" name="380 CuadroTexto">
          <a:extLst>
            <a:ext uri="{FF2B5EF4-FFF2-40B4-BE49-F238E27FC236}">
              <a16:creationId xmlns:a16="http://schemas.microsoft.com/office/drawing/2014/main" id="{00000000-0008-0000-2000-0000C8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61" name="381 CuadroTexto">
          <a:extLst>
            <a:ext uri="{FF2B5EF4-FFF2-40B4-BE49-F238E27FC236}">
              <a16:creationId xmlns:a16="http://schemas.microsoft.com/office/drawing/2014/main" id="{00000000-0008-0000-2000-0000C9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62" name="382 CuadroTexto">
          <a:extLst>
            <a:ext uri="{FF2B5EF4-FFF2-40B4-BE49-F238E27FC236}">
              <a16:creationId xmlns:a16="http://schemas.microsoft.com/office/drawing/2014/main" id="{00000000-0008-0000-2000-0000CA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63" name="383 CuadroTexto">
          <a:extLst>
            <a:ext uri="{FF2B5EF4-FFF2-40B4-BE49-F238E27FC236}">
              <a16:creationId xmlns:a16="http://schemas.microsoft.com/office/drawing/2014/main" id="{00000000-0008-0000-2000-0000CB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64" name="384 CuadroTexto">
          <a:extLst>
            <a:ext uri="{FF2B5EF4-FFF2-40B4-BE49-F238E27FC236}">
              <a16:creationId xmlns:a16="http://schemas.microsoft.com/office/drawing/2014/main" id="{00000000-0008-0000-2000-0000CC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65" name="385 CuadroTexto">
          <a:extLst>
            <a:ext uri="{FF2B5EF4-FFF2-40B4-BE49-F238E27FC236}">
              <a16:creationId xmlns:a16="http://schemas.microsoft.com/office/drawing/2014/main" id="{00000000-0008-0000-2000-0000CD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66" name="386 CuadroTexto">
          <a:extLst>
            <a:ext uri="{FF2B5EF4-FFF2-40B4-BE49-F238E27FC236}">
              <a16:creationId xmlns:a16="http://schemas.microsoft.com/office/drawing/2014/main" id="{00000000-0008-0000-2000-0000CE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67" name="387 CuadroTexto">
          <a:extLst>
            <a:ext uri="{FF2B5EF4-FFF2-40B4-BE49-F238E27FC236}">
              <a16:creationId xmlns:a16="http://schemas.microsoft.com/office/drawing/2014/main" id="{00000000-0008-0000-2000-0000CF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68" name="388 CuadroTexto">
          <a:extLst>
            <a:ext uri="{FF2B5EF4-FFF2-40B4-BE49-F238E27FC236}">
              <a16:creationId xmlns:a16="http://schemas.microsoft.com/office/drawing/2014/main" id="{00000000-0008-0000-2000-0000D0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69" name="389 CuadroTexto">
          <a:extLst>
            <a:ext uri="{FF2B5EF4-FFF2-40B4-BE49-F238E27FC236}">
              <a16:creationId xmlns:a16="http://schemas.microsoft.com/office/drawing/2014/main" id="{00000000-0008-0000-2000-0000D1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70" name="390 CuadroTexto">
          <a:extLst>
            <a:ext uri="{FF2B5EF4-FFF2-40B4-BE49-F238E27FC236}">
              <a16:creationId xmlns:a16="http://schemas.microsoft.com/office/drawing/2014/main" id="{00000000-0008-0000-2000-0000D2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71" name="391 CuadroTexto">
          <a:extLst>
            <a:ext uri="{FF2B5EF4-FFF2-40B4-BE49-F238E27FC236}">
              <a16:creationId xmlns:a16="http://schemas.microsoft.com/office/drawing/2014/main" id="{00000000-0008-0000-2000-0000D3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72" name="392 CuadroTexto">
          <a:extLst>
            <a:ext uri="{FF2B5EF4-FFF2-40B4-BE49-F238E27FC236}">
              <a16:creationId xmlns:a16="http://schemas.microsoft.com/office/drawing/2014/main" id="{00000000-0008-0000-2000-0000D4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73" name="393 CuadroTexto">
          <a:extLst>
            <a:ext uri="{FF2B5EF4-FFF2-40B4-BE49-F238E27FC236}">
              <a16:creationId xmlns:a16="http://schemas.microsoft.com/office/drawing/2014/main" id="{00000000-0008-0000-2000-0000D5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74" name="394 CuadroTexto">
          <a:extLst>
            <a:ext uri="{FF2B5EF4-FFF2-40B4-BE49-F238E27FC236}">
              <a16:creationId xmlns:a16="http://schemas.microsoft.com/office/drawing/2014/main" id="{00000000-0008-0000-2000-0000D6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75" name="395 CuadroTexto">
          <a:extLst>
            <a:ext uri="{FF2B5EF4-FFF2-40B4-BE49-F238E27FC236}">
              <a16:creationId xmlns:a16="http://schemas.microsoft.com/office/drawing/2014/main" id="{00000000-0008-0000-2000-0000D7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76" name="396 CuadroTexto">
          <a:extLst>
            <a:ext uri="{FF2B5EF4-FFF2-40B4-BE49-F238E27FC236}">
              <a16:creationId xmlns:a16="http://schemas.microsoft.com/office/drawing/2014/main" id="{00000000-0008-0000-2000-0000D8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77" name="397 CuadroTexto">
          <a:extLst>
            <a:ext uri="{FF2B5EF4-FFF2-40B4-BE49-F238E27FC236}">
              <a16:creationId xmlns:a16="http://schemas.microsoft.com/office/drawing/2014/main" id="{00000000-0008-0000-2000-0000D9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78" name="398 CuadroTexto">
          <a:extLst>
            <a:ext uri="{FF2B5EF4-FFF2-40B4-BE49-F238E27FC236}">
              <a16:creationId xmlns:a16="http://schemas.microsoft.com/office/drawing/2014/main" id="{00000000-0008-0000-2000-0000DA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79" name="399 CuadroTexto">
          <a:extLst>
            <a:ext uri="{FF2B5EF4-FFF2-40B4-BE49-F238E27FC236}">
              <a16:creationId xmlns:a16="http://schemas.microsoft.com/office/drawing/2014/main" id="{00000000-0008-0000-2000-0000DB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80" name="400 CuadroTexto">
          <a:extLst>
            <a:ext uri="{FF2B5EF4-FFF2-40B4-BE49-F238E27FC236}">
              <a16:creationId xmlns:a16="http://schemas.microsoft.com/office/drawing/2014/main" id="{00000000-0008-0000-2000-0000DC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81" name="401 CuadroTexto">
          <a:extLst>
            <a:ext uri="{FF2B5EF4-FFF2-40B4-BE49-F238E27FC236}">
              <a16:creationId xmlns:a16="http://schemas.microsoft.com/office/drawing/2014/main" id="{00000000-0008-0000-2000-0000DD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82" name="402 CuadroTexto">
          <a:extLst>
            <a:ext uri="{FF2B5EF4-FFF2-40B4-BE49-F238E27FC236}">
              <a16:creationId xmlns:a16="http://schemas.microsoft.com/office/drawing/2014/main" id="{00000000-0008-0000-2000-0000DE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83" name="403 CuadroTexto">
          <a:extLst>
            <a:ext uri="{FF2B5EF4-FFF2-40B4-BE49-F238E27FC236}">
              <a16:creationId xmlns:a16="http://schemas.microsoft.com/office/drawing/2014/main" id="{00000000-0008-0000-2000-0000DF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84" name="404 CuadroTexto">
          <a:extLst>
            <a:ext uri="{FF2B5EF4-FFF2-40B4-BE49-F238E27FC236}">
              <a16:creationId xmlns:a16="http://schemas.microsoft.com/office/drawing/2014/main" id="{00000000-0008-0000-2000-0000E0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85" name="405 CuadroTexto">
          <a:extLst>
            <a:ext uri="{FF2B5EF4-FFF2-40B4-BE49-F238E27FC236}">
              <a16:creationId xmlns:a16="http://schemas.microsoft.com/office/drawing/2014/main" id="{00000000-0008-0000-2000-0000E1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86" name="406 CuadroTexto">
          <a:extLst>
            <a:ext uri="{FF2B5EF4-FFF2-40B4-BE49-F238E27FC236}">
              <a16:creationId xmlns:a16="http://schemas.microsoft.com/office/drawing/2014/main" id="{00000000-0008-0000-2000-0000E2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87" name="407 CuadroTexto">
          <a:extLst>
            <a:ext uri="{FF2B5EF4-FFF2-40B4-BE49-F238E27FC236}">
              <a16:creationId xmlns:a16="http://schemas.microsoft.com/office/drawing/2014/main" id="{00000000-0008-0000-2000-0000E3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88" name="408 CuadroTexto">
          <a:extLst>
            <a:ext uri="{FF2B5EF4-FFF2-40B4-BE49-F238E27FC236}">
              <a16:creationId xmlns:a16="http://schemas.microsoft.com/office/drawing/2014/main" id="{00000000-0008-0000-2000-0000E4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89" name="409 CuadroTexto">
          <a:extLst>
            <a:ext uri="{FF2B5EF4-FFF2-40B4-BE49-F238E27FC236}">
              <a16:creationId xmlns:a16="http://schemas.microsoft.com/office/drawing/2014/main" id="{00000000-0008-0000-2000-0000E5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90" name="410 CuadroTexto">
          <a:extLst>
            <a:ext uri="{FF2B5EF4-FFF2-40B4-BE49-F238E27FC236}">
              <a16:creationId xmlns:a16="http://schemas.microsoft.com/office/drawing/2014/main" id="{00000000-0008-0000-2000-0000E6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91" name="411 CuadroTexto">
          <a:extLst>
            <a:ext uri="{FF2B5EF4-FFF2-40B4-BE49-F238E27FC236}">
              <a16:creationId xmlns:a16="http://schemas.microsoft.com/office/drawing/2014/main" id="{00000000-0008-0000-2000-0000E7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92" name="412 CuadroTexto">
          <a:extLst>
            <a:ext uri="{FF2B5EF4-FFF2-40B4-BE49-F238E27FC236}">
              <a16:creationId xmlns:a16="http://schemas.microsoft.com/office/drawing/2014/main" id="{00000000-0008-0000-2000-0000E8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93" name="413 CuadroTexto">
          <a:extLst>
            <a:ext uri="{FF2B5EF4-FFF2-40B4-BE49-F238E27FC236}">
              <a16:creationId xmlns:a16="http://schemas.microsoft.com/office/drawing/2014/main" id="{00000000-0008-0000-2000-0000E9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94" name="414 CuadroTexto">
          <a:extLst>
            <a:ext uri="{FF2B5EF4-FFF2-40B4-BE49-F238E27FC236}">
              <a16:creationId xmlns:a16="http://schemas.microsoft.com/office/drawing/2014/main" id="{00000000-0008-0000-2000-0000EA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95" name="415 CuadroTexto">
          <a:extLst>
            <a:ext uri="{FF2B5EF4-FFF2-40B4-BE49-F238E27FC236}">
              <a16:creationId xmlns:a16="http://schemas.microsoft.com/office/drawing/2014/main" id="{00000000-0008-0000-2000-0000EB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96" name="416 CuadroTexto">
          <a:extLst>
            <a:ext uri="{FF2B5EF4-FFF2-40B4-BE49-F238E27FC236}">
              <a16:creationId xmlns:a16="http://schemas.microsoft.com/office/drawing/2014/main" id="{00000000-0008-0000-2000-0000EC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97" name="417 CuadroTexto">
          <a:extLst>
            <a:ext uri="{FF2B5EF4-FFF2-40B4-BE49-F238E27FC236}">
              <a16:creationId xmlns:a16="http://schemas.microsoft.com/office/drawing/2014/main" id="{00000000-0008-0000-2000-0000ED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98" name="418 CuadroTexto">
          <a:extLst>
            <a:ext uri="{FF2B5EF4-FFF2-40B4-BE49-F238E27FC236}">
              <a16:creationId xmlns:a16="http://schemas.microsoft.com/office/drawing/2014/main" id="{00000000-0008-0000-2000-0000EE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99" name="419 CuadroTexto">
          <a:extLst>
            <a:ext uri="{FF2B5EF4-FFF2-40B4-BE49-F238E27FC236}">
              <a16:creationId xmlns:a16="http://schemas.microsoft.com/office/drawing/2014/main" id="{00000000-0008-0000-2000-0000EF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800" name="420 CuadroTexto">
          <a:extLst>
            <a:ext uri="{FF2B5EF4-FFF2-40B4-BE49-F238E27FC236}">
              <a16:creationId xmlns:a16="http://schemas.microsoft.com/office/drawing/2014/main" id="{00000000-0008-0000-2000-0000F0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801" name="421 CuadroTexto">
          <a:extLst>
            <a:ext uri="{FF2B5EF4-FFF2-40B4-BE49-F238E27FC236}">
              <a16:creationId xmlns:a16="http://schemas.microsoft.com/office/drawing/2014/main" id="{00000000-0008-0000-2000-0000F1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802" name="422 CuadroTexto">
          <a:extLst>
            <a:ext uri="{FF2B5EF4-FFF2-40B4-BE49-F238E27FC236}">
              <a16:creationId xmlns:a16="http://schemas.microsoft.com/office/drawing/2014/main" id="{00000000-0008-0000-2000-0000F2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92366" cy="207869"/>
    <xdr:sp macro="" textlink="">
      <xdr:nvSpPr>
        <xdr:cNvPr id="2803" name="423 CuadroTexto">
          <a:extLst>
            <a:ext uri="{FF2B5EF4-FFF2-40B4-BE49-F238E27FC236}">
              <a16:creationId xmlns:a16="http://schemas.microsoft.com/office/drawing/2014/main" id="{00000000-0008-0000-2000-0000F30A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2804" name="424 CuadroTexto">
          <a:extLst>
            <a:ext uri="{FF2B5EF4-FFF2-40B4-BE49-F238E27FC236}">
              <a16:creationId xmlns:a16="http://schemas.microsoft.com/office/drawing/2014/main" id="{00000000-0008-0000-2000-0000F40A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2805" name="425 CuadroTexto">
          <a:extLst>
            <a:ext uri="{FF2B5EF4-FFF2-40B4-BE49-F238E27FC236}">
              <a16:creationId xmlns:a16="http://schemas.microsoft.com/office/drawing/2014/main" id="{00000000-0008-0000-2000-0000F50A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2806" name="426 CuadroTexto">
          <a:extLst>
            <a:ext uri="{FF2B5EF4-FFF2-40B4-BE49-F238E27FC236}">
              <a16:creationId xmlns:a16="http://schemas.microsoft.com/office/drawing/2014/main" id="{00000000-0008-0000-2000-0000F60A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2807" name="427 CuadroTexto">
          <a:extLst>
            <a:ext uri="{FF2B5EF4-FFF2-40B4-BE49-F238E27FC236}">
              <a16:creationId xmlns:a16="http://schemas.microsoft.com/office/drawing/2014/main" id="{00000000-0008-0000-2000-0000F70A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2808" name="428 CuadroTexto">
          <a:extLst>
            <a:ext uri="{FF2B5EF4-FFF2-40B4-BE49-F238E27FC236}">
              <a16:creationId xmlns:a16="http://schemas.microsoft.com/office/drawing/2014/main" id="{00000000-0008-0000-2000-0000F80A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2809" name="429 CuadroTexto">
          <a:extLst>
            <a:ext uri="{FF2B5EF4-FFF2-40B4-BE49-F238E27FC236}">
              <a16:creationId xmlns:a16="http://schemas.microsoft.com/office/drawing/2014/main" id="{00000000-0008-0000-2000-0000F90A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2810" name="430 CuadroTexto">
          <a:extLst>
            <a:ext uri="{FF2B5EF4-FFF2-40B4-BE49-F238E27FC236}">
              <a16:creationId xmlns:a16="http://schemas.microsoft.com/office/drawing/2014/main" id="{00000000-0008-0000-2000-0000FA0A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2811" name="431 CuadroTexto">
          <a:extLst>
            <a:ext uri="{FF2B5EF4-FFF2-40B4-BE49-F238E27FC236}">
              <a16:creationId xmlns:a16="http://schemas.microsoft.com/office/drawing/2014/main" id="{00000000-0008-0000-2000-0000FB0A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2812" name="432 CuadroTexto">
          <a:extLst>
            <a:ext uri="{FF2B5EF4-FFF2-40B4-BE49-F238E27FC236}">
              <a16:creationId xmlns:a16="http://schemas.microsoft.com/office/drawing/2014/main" id="{00000000-0008-0000-2000-0000FC0A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2813" name="433 CuadroTexto">
          <a:extLst>
            <a:ext uri="{FF2B5EF4-FFF2-40B4-BE49-F238E27FC236}">
              <a16:creationId xmlns:a16="http://schemas.microsoft.com/office/drawing/2014/main" id="{00000000-0008-0000-2000-0000FD0A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2814" name="434 CuadroTexto">
          <a:extLst>
            <a:ext uri="{FF2B5EF4-FFF2-40B4-BE49-F238E27FC236}">
              <a16:creationId xmlns:a16="http://schemas.microsoft.com/office/drawing/2014/main" id="{00000000-0008-0000-2000-0000FE0A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2815" name="435 CuadroTexto">
          <a:extLst>
            <a:ext uri="{FF2B5EF4-FFF2-40B4-BE49-F238E27FC236}">
              <a16:creationId xmlns:a16="http://schemas.microsoft.com/office/drawing/2014/main" id="{00000000-0008-0000-2000-0000FF0A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2816" name="436 CuadroTexto">
          <a:extLst>
            <a:ext uri="{FF2B5EF4-FFF2-40B4-BE49-F238E27FC236}">
              <a16:creationId xmlns:a16="http://schemas.microsoft.com/office/drawing/2014/main" id="{00000000-0008-0000-2000-0000000B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2817" name="437 CuadroTexto">
          <a:extLst>
            <a:ext uri="{FF2B5EF4-FFF2-40B4-BE49-F238E27FC236}">
              <a16:creationId xmlns:a16="http://schemas.microsoft.com/office/drawing/2014/main" id="{00000000-0008-0000-2000-0000010B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2818" name="438 CuadroTexto">
          <a:extLst>
            <a:ext uri="{FF2B5EF4-FFF2-40B4-BE49-F238E27FC236}">
              <a16:creationId xmlns:a16="http://schemas.microsoft.com/office/drawing/2014/main" id="{00000000-0008-0000-2000-0000020B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2819" name="439 CuadroTexto">
          <a:extLst>
            <a:ext uri="{FF2B5EF4-FFF2-40B4-BE49-F238E27FC236}">
              <a16:creationId xmlns:a16="http://schemas.microsoft.com/office/drawing/2014/main" id="{00000000-0008-0000-2000-0000030B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820" name="440 CuadroTexto">
          <a:extLst>
            <a:ext uri="{FF2B5EF4-FFF2-40B4-BE49-F238E27FC236}">
              <a16:creationId xmlns:a16="http://schemas.microsoft.com/office/drawing/2014/main" id="{00000000-0008-0000-2000-0000040B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821" name="441 CuadroTexto">
          <a:extLst>
            <a:ext uri="{FF2B5EF4-FFF2-40B4-BE49-F238E27FC236}">
              <a16:creationId xmlns:a16="http://schemas.microsoft.com/office/drawing/2014/main" id="{00000000-0008-0000-2000-0000050B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822" name="442 CuadroTexto">
          <a:extLst>
            <a:ext uri="{FF2B5EF4-FFF2-40B4-BE49-F238E27FC236}">
              <a16:creationId xmlns:a16="http://schemas.microsoft.com/office/drawing/2014/main" id="{00000000-0008-0000-2000-0000060B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823" name="443 CuadroTexto">
          <a:extLst>
            <a:ext uri="{FF2B5EF4-FFF2-40B4-BE49-F238E27FC236}">
              <a16:creationId xmlns:a16="http://schemas.microsoft.com/office/drawing/2014/main" id="{00000000-0008-0000-2000-0000070B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824" name="444 CuadroTexto">
          <a:extLst>
            <a:ext uri="{FF2B5EF4-FFF2-40B4-BE49-F238E27FC236}">
              <a16:creationId xmlns:a16="http://schemas.microsoft.com/office/drawing/2014/main" id="{00000000-0008-0000-2000-0000080B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825" name="445 CuadroTexto">
          <a:extLst>
            <a:ext uri="{FF2B5EF4-FFF2-40B4-BE49-F238E27FC236}">
              <a16:creationId xmlns:a16="http://schemas.microsoft.com/office/drawing/2014/main" id="{00000000-0008-0000-2000-0000090B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826" name="446 CuadroTexto">
          <a:extLst>
            <a:ext uri="{FF2B5EF4-FFF2-40B4-BE49-F238E27FC236}">
              <a16:creationId xmlns:a16="http://schemas.microsoft.com/office/drawing/2014/main" id="{00000000-0008-0000-2000-00000A0B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827" name="447 CuadroTexto">
          <a:extLst>
            <a:ext uri="{FF2B5EF4-FFF2-40B4-BE49-F238E27FC236}">
              <a16:creationId xmlns:a16="http://schemas.microsoft.com/office/drawing/2014/main" id="{00000000-0008-0000-2000-00000B0B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828" name="448 CuadroTexto">
          <a:extLst>
            <a:ext uri="{FF2B5EF4-FFF2-40B4-BE49-F238E27FC236}">
              <a16:creationId xmlns:a16="http://schemas.microsoft.com/office/drawing/2014/main" id="{00000000-0008-0000-2000-00000C0B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829" name="449 CuadroTexto">
          <a:extLst>
            <a:ext uri="{FF2B5EF4-FFF2-40B4-BE49-F238E27FC236}">
              <a16:creationId xmlns:a16="http://schemas.microsoft.com/office/drawing/2014/main" id="{00000000-0008-0000-2000-00000D0B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830" name="450 CuadroTexto">
          <a:extLst>
            <a:ext uri="{FF2B5EF4-FFF2-40B4-BE49-F238E27FC236}">
              <a16:creationId xmlns:a16="http://schemas.microsoft.com/office/drawing/2014/main" id="{00000000-0008-0000-2000-00000E0B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831" name="451 CuadroTexto">
          <a:extLst>
            <a:ext uri="{FF2B5EF4-FFF2-40B4-BE49-F238E27FC236}">
              <a16:creationId xmlns:a16="http://schemas.microsoft.com/office/drawing/2014/main" id="{00000000-0008-0000-2000-00000F0B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32" name="17 CuadroTexto">
          <a:extLst>
            <a:ext uri="{FF2B5EF4-FFF2-40B4-BE49-F238E27FC236}">
              <a16:creationId xmlns:a16="http://schemas.microsoft.com/office/drawing/2014/main" id="{00000000-0008-0000-2000-00001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7227" cy="217317"/>
    <xdr:sp macro="" textlink="">
      <xdr:nvSpPr>
        <xdr:cNvPr id="2833" name="90 CuadroTexto">
          <a:extLst>
            <a:ext uri="{FF2B5EF4-FFF2-40B4-BE49-F238E27FC236}">
              <a16:creationId xmlns:a16="http://schemas.microsoft.com/office/drawing/2014/main" id="{00000000-0008-0000-2000-000011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834" name="91 CuadroTexto">
          <a:extLst>
            <a:ext uri="{FF2B5EF4-FFF2-40B4-BE49-F238E27FC236}">
              <a16:creationId xmlns:a16="http://schemas.microsoft.com/office/drawing/2014/main" id="{00000000-0008-0000-2000-000012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835" name="92 CuadroTexto">
          <a:extLst>
            <a:ext uri="{FF2B5EF4-FFF2-40B4-BE49-F238E27FC236}">
              <a16:creationId xmlns:a16="http://schemas.microsoft.com/office/drawing/2014/main" id="{00000000-0008-0000-2000-000013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836" name="93 CuadroTexto">
          <a:extLst>
            <a:ext uri="{FF2B5EF4-FFF2-40B4-BE49-F238E27FC236}">
              <a16:creationId xmlns:a16="http://schemas.microsoft.com/office/drawing/2014/main" id="{00000000-0008-0000-2000-000014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837" name="94 CuadroTexto">
          <a:extLst>
            <a:ext uri="{FF2B5EF4-FFF2-40B4-BE49-F238E27FC236}">
              <a16:creationId xmlns:a16="http://schemas.microsoft.com/office/drawing/2014/main" id="{00000000-0008-0000-2000-000015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838" name="95 CuadroTexto">
          <a:extLst>
            <a:ext uri="{FF2B5EF4-FFF2-40B4-BE49-F238E27FC236}">
              <a16:creationId xmlns:a16="http://schemas.microsoft.com/office/drawing/2014/main" id="{00000000-0008-0000-2000-000016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839" name="96 CuadroTexto">
          <a:extLst>
            <a:ext uri="{FF2B5EF4-FFF2-40B4-BE49-F238E27FC236}">
              <a16:creationId xmlns:a16="http://schemas.microsoft.com/office/drawing/2014/main" id="{00000000-0008-0000-2000-000017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840" name="97 CuadroTexto">
          <a:extLst>
            <a:ext uri="{FF2B5EF4-FFF2-40B4-BE49-F238E27FC236}">
              <a16:creationId xmlns:a16="http://schemas.microsoft.com/office/drawing/2014/main" id="{00000000-0008-0000-2000-000018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841" name="98 CuadroTexto">
          <a:extLst>
            <a:ext uri="{FF2B5EF4-FFF2-40B4-BE49-F238E27FC236}">
              <a16:creationId xmlns:a16="http://schemas.microsoft.com/office/drawing/2014/main" id="{00000000-0008-0000-2000-000019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842" name="99 CuadroTexto">
          <a:extLst>
            <a:ext uri="{FF2B5EF4-FFF2-40B4-BE49-F238E27FC236}">
              <a16:creationId xmlns:a16="http://schemas.microsoft.com/office/drawing/2014/main" id="{00000000-0008-0000-2000-00001A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843" name="100 CuadroTexto">
          <a:extLst>
            <a:ext uri="{FF2B5EF4-FFF2-40B4-BE49-F238E27FC236}">
              <a16:creationId xmlns:a16="http://schemas.microsoft.com/office/drawing/2014/main" id="{00000000-0008-0000-2000-00001B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844" name="101 CuadroTexto">
          <a:extLst>
            <a:ext uri="{FF2B5EF4-FFF2-40B4-BE49-F238E27FC236}">
              <a16:creationId xmlns:a16="http://schemas.microsoft.com/office/drawing/2014/main" id="{00000000-0008-0000-2000-00001C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45" name="118 CuadroTexto">
          <a:extLst>
            <a:ext uri="{FF2B5EF4-FFF2-40B4-BE49-F238E27FC236}">
              <a16:creationId xmlns:a16="http://schemas.microsoft.com/office/drawing/2014/main" id="{00000000-0008-0000-2000-00001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46" name="119 CuadroTexto">
          <a:extLst>
            <a:ext uri="{FF2B5EF4-FFF2-40B4-BE49-F238E27FC236}">
              <a16:creationId xmlns:a16="http://schemas.microsoft.com/office/drawing/2014/main" id="{00000000-0008-0000-2000-00001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47" name="120 CuadroTexto">
          <a:extLst>
            <a:ext uri="{FF2B5EF4-FFF2-40B4-BE49-F238E27FC236}">
              <a16:creationId xmlns:a16="http://schemas.microsoft.com/office/drawing/2014/main" id="{00000000-0008-0000-2000-00001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48" name="121 CuadroTexto">
          <a:extLst>
            <a:ext uri="{FF2B5EF4-FFF2-40B4-BE49-F238E27FC236}">
              <a16:creationId xmlns:a16="http://schemas.microsoft.com/office/drawing/2014/main" id="{00000000-0008-0000-2000-00002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49" name="122 CuadroTexto">
          <a:extLst>
            <a:ext uri="{FF2B5EF4-FFF2-40B4-BE49-F238E27FC236}">
              <a16:creationId xmlns:a16="http://schemas.microsoft.com/office/drawing/2014/main" id="{00000000-0008-0000-2000-00002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50" name="123 CuadroTexto">
          <a:extLst>
            <a:ext uri="{FF2B5EF4-FFF2-40B4-BE49-F238E27FC236}">
              <a16:creationId xmlns:a16="http://schemas.microsoft.com/office/drawing/2014/main" id="{00000000-0008-0000-2000-000022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51" name="124 CuadroTexto">
          <a:extLst>
            <a:ext uri="{FF2B5EF4-FFF2-40B4-BE49-F238E27FC236}">
              <a16:creationId xmlns:a16="http://schemas.microsoft.com/office/drawing/2014/main" id="{00000000-0008-0000-2000-00002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52" name="125 CuadroTexto">
          <a:extLst>
            <a:ext uri="{FF2B5EF4-FFF2-40B4-BE49-F238E27FC236}">
              <a16:creationId xmlns:a16="http://schemas.microsoft.com/office/drawing/2014/main" id="{00000000-0008-0000-2000-00002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53" name="143 CuadroTexto">
          <a:extLst>
            <a:ext uri="{FF2B5EF4-FFF2-40B4-BE49-F238E27FC236}">
              <a16:creationId xmlns:a16="http://schemas.microsoft.com/office/drawing/2014/main" id="{00000000-0008-0000-2000-00002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54" name="144 CuadroTexto">
          <a:extLst>
            <a:ext uri="{FF2B5EF4-FFF2-40B4-BE49-F238E27FC236}">
              <a16:creationId xmlns:a16="http://schemas.microsoft.com/office/drawing/2014/main" id="{00000000-0008-0000-2000-00002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55" name="145 CuadroTexto">
          <a:extLst>
            <a:ext uri="{FF2B5EF4-FFF2-40B4-BE49-F238E27FC236}">
              <a16:creationId xmlns:a16="http://schemas.microsoft.com/office/drawing/2014/main" id="{00000000-0008-0000-2000-00002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56" name="146 CuadroTexto">
          <a:extLst>
            <a:ext uri="{FF2B5EF4-FFF2-40B4-BE49-F238E27FC236}">
              <a16:creationId xmlns:a16="http://schemas.microsoft.com/office/drawing/2014/main" id="{00000000-0008-0000-2000-00002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57" name="147 CuadroTexto">
          <a:extLst>
            <a:ext uri="{FF2B5EF4-FFF2-40B4-BE49-F238E27FC236}">
              <a16:creationId xmlns:a16="http://schemas.microsoft.com/office/drawing/2014/main" id="{00000000-0008-0000-2000-00002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58" name="148 CuadroTexto">
          <a:extLst>
            <a:ext uri="{FF2B5EF4-FFF2-40B4-BE49-F238E27FC236}">
              <a16:creationId xmlns:a16="http://schemas.microsoft.com/office/drawing/2014/main" id="{00000000-0008-0000-2000-00002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59" name="149 CuadroTexto">
          <a:extLst>
            <a:ext uri="{FF2B5EF4-FFF2-40B4-BE49-F238E27FC236}">
              <a16:creationId xmlns:a16="http://schemas.microsoft.com/office/drawing/2014/main" id="{00000000-0008-0000-2000-00002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60" name="150 CuadroTexto">
          <a:extLst>
            <a:ext uri="{FF2B5EF4-FFF2-40B4-BE49-F238E27FC236}">
              <a16:creationId xmlns:a16="http://schemas.microsoft.com/office/drawing/2014/main" id="{00000000-0008-0000-2000-00002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61" name="151 CuadroTexto">
          <a:extLst>
            <a:ext uri="{FF2B5EF4-FFF2-40B4-BE49-F238E27FC236}">
              <a16:creationId xmlns:a16="http://schemas.microsoft.com/office/drawing/2014/main" id="{00000000-0008-0000-2000-00002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62" name="152 CuadroTexto">
          <a:extLst>
            <a:ext uri="{FF2B5EF4-FFF2-40B4-BE49-F238E27FC236}">
              <a16:creationId xmlns:a16="http://schemas.microsoft.com/office/drawing/2014/main" id="{00000000-0008-0000-2000-00002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63" name="153 CuadroTexto">
          <a:extLst>
            <a:ext uri="{FF2B5EF4-FFF2-40B4-BE49-F238E27FC236}">
              <a16:creationId xmlns:a16="http://schemas.microsoft.com/office/drawing/2014/main" id="{00000000-0008-0000-2000-00002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64" name="154 CuadroTexto">
          <a:extLst>
            <a:ext uri="{FF2B5EF4-FFF2-40B4-BE49-F238E27FC236}">
              <a16:creationId xmlns:a16="http://schemas.microsoft.com/office/drawing/2014/main" id="{00000000-0008-0000-2000-00003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65" name="155 CuadroTexto">
          <a:extLst>
            <a:ext uri="{FF2B5EF4-FFF2-40B4-BE49-F238E27FC236}">
              <a16:creationId xmlns:a16="http://schemas.microsoft.com/office/drawing/2014/main" id="{00000000-0008-0000-2000-00003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66" name="156 CuadroTexto">
          <a:extLst>
            <a:ext uri="{FF2B5EF4-FFF2-40B4-BE49-F238E27FC236}">
              <a16:creationId xmlns:a16="http://schemas.microsoft.com/office/drawing/2014/main" id="{00000000-0008-0000-2000-000032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67" name="157 CuadroTexto">
          <a:extLst>
            <a:ext uri="{FF2B5EF4-FFF2-40B4-BE49-F238E27FC236}">
              <a16:creationId xmlns:a16="http://schemas.microsoft.com/office/drawing/2014/main" id="{00000000-0008-0000-2000-00003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68" name="158 CuadroTexto">
          <a:extLst>
            <a:ext uri="{FF2B5EF4-FFF2-40B4-BE49-F238E27FC236}">
              <a16:creationId xmlns:a16="http://schemas.microsoft.com/office/drawing/2014/main" id="{00000000-0008-0000-2000-00003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69" name="159 CuadroTexto">
          <a:extLst>
            <a:ext uri="{FF2B5EF4-FFF2-40B4-BE49-F238E27FC236}">
              <a16:creationId xmlns:a16="http://schemas.microsoft.com/office/drawing/2014/main" id="{00000000-0008-0000-2000-00003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70" name="160 CuadroTexto">
          <a:extLst>
            <a:ext uri="{FF2B5EF4-FFF2-40B4-BE49-F238E27FC236}">
              <a16:creationId xmlns:a16="http://schemas.microsoft.com/office/drawing/2014/main" id="{00000000-0008-0000-2000-00003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71" name="161 CuadroTexto">
          <a:extLst>
            <a:ext uri="{FF2B5EF4-FFF2-40B4-BE49-F238E27FC236}">
              <a16:creationId xmlns:a16="http://schemas.microsoft.com/office/drawing/2014/main" id="{00000000-0008-0000-2000-00003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72" name="162 CuadroTexto">
          <a:extLst>
            <a:ext uri="{FF2B5EF4-FFF2-40B4-BE49-F238E27FC236}">
              <a16:creationId xmlns:a16="http://schemas.microsoft.com/office/drawing/2014/main" id="{00000000-0008-0000-2000-00003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73" name="163 CuadroTexto">
          <a:extLst>
            <a:ext uri="{FF2B5EF4-FFF2-40B4-BE49-F238E27FC236}">
              <a16:creationId xmlns:a16="http://schemas.microsoft.com/office/drawing/2014/main" id="{00000000-0008-0000-2000-00003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74" name="164 CuadroTexto">
          <a:extLst>
            <a:ext uri="{FF2B5EF4-FFF2-40B4-BE49-F238E27FC236}">
              <a16:creationId xmlns:a16="http://schemas.microsoft.com/office/drawing/2014/main" id="{00000000-0008-0000-2000-00003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75" name="165 CuadroTexto">
          <a:extLst>
            <a:ext uri="{FF2B5EF4-FFF2-40B4-BE49-F238E27FC236}">
              <a16:creationId xmlns:a16="http://schemas.microsoft.com/office/drawing/2014/main" id="{00000000-0008-0000-2000-00003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76" name="166 CuadroTexto">
          <a:extLst>
            <a:ext uri="{FF2B5EF4-FFF2-40B4-BE49-F238E27FC236}">
              <a16:creationId xmlns:a16="http://schemas.microsoft.com/office/drawing/2014/main" id="{00000000-0008-0000-2000-00003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77" name="167 CuadroTexto">
          <a:extLst>
            <a:ext uri="{FF2B5EF4-FFF2-40B4-BE49-F238E27FC236}">
              <a16:creationId xmlns:a16="http://schemas.microsoft.com/office/drawing/2014/main" id="{00000000-0008-0000-2000-00003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78" name="168 CuadroTexto">
          <a:extLst>
            <a:ext uri="{FF2B5EF4-FFF2-40B4-BE49-F238E27FC236}">
              <a16:creationId xmlns:a16="http://schemas.microsoft.com/office/drawing/2014/main" id="{00000000-0008-0000-2000-00003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79" name="169 CuadroTexto">
          <a:extLst>
            <a:ext uri="{FF2B5EF4-FFF2-40B4-BE49-F238E27FC236}">
              <a16:creationId xmlns:a16="http://schemas.microsoft.com/office/drawing/2014/main" id="{00000000-0008-0000-2000-00003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80" name="170 CuadroTexto">
          <a:extLst>
            <a:ext uri="{FF2B5EF4-FFF2-40B4-BE49-F238E27FC236}">
              <a16:creationId xmlns:a16="http://schemas.microsoft.com/office/drawing/2014/main" id="{00000000-0008-0000-2000-00004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81" name="171 CuadroTexto">
          <a:extLst>
            <a:ext uri="{FF2B5EF4-FFF2-40B4-BE49-F238E27FC236}">
              <a16:creationId xmlns:a16="http://schemas.microsoft.com/office/drawing/2014/main" id="{00000000-0008-0000-2000-00004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82" name="172 CuadroTexto">
          <a:extLst>
            <a:ext uri="{FF2B5EF4-FFF2-40B4-BE49-F238E27FC236}">
              <a16:creationId xmlns:a16="http://schemas.microsoft.com/office/drawing/2014/main" id="{00000000-0008-0000-2000-000042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83" name="173 CuadroTexto">
          <a:extLst>
            <a:ext uri="{FF2B5EF4-FFF2-40B4-BE49-F238E27FC236}">
              <a16:creationId xmlns:a16="http://schemas.microsoft.com/office/drawing/2014/main" id="{00000000-0008-0000-2000-00004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84" name="174 CuadroTexto">
          <a:extLst>
            <a:ext uri="{FF2B5EF4-FFF2-40B4-BE49-F238E27FC236}">
              <a16:creationId xmlns:a16="http://schemas.microsoft.com/office/drawing/2014/main" id="{00000000-0008-0000-2000-00004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85" name="175 CuadroTexto">
          <a:extLst>
            <a:ext uri="{FF2B5EF4-FFF2-40B4-BE49-F238E27FC236}">
              <a16:creationId xmlns:a16="http://schemas.microsoft.com/office/drawing/2014/main" id="{00000000-0008-0000-2000-00004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86" name="176 CuadroTexto">
          <a:extLst>
            <a:ext uri="{FF2B5EF4-FFF2-40B4-BE49-F238E27FC236}">
              <a16:creationId xmlns:a16="http://schemas.microsoft.com/office/drawing/2014/main" id="{00000000-0008-0000-2000-00004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87" name="177 CuadroTexto">
          <a:extLst>
            <a:ext uri="{FF2B5EF4-FFF2-40B4-BE49-F238E27FC236}">
              <a16:creationId xmlns:a16="http://schemas.microsoft.com/office/drawing/2014/main" id="{00000000-0008-0000-2000-00004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88" name="178 CuadroTexto">
          <a:extLst>
            <a:ext uri="{FF2B5EF4-FFF2-40B4-BE49-F238E27FC236}">
              <a16:creationId xmlns:a16="http://schemas.microsoft.com/office/drawing/2014/main" id="{00000000-0008-0000-2000-00004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89" name="179 CuadroTexto">
          <a:extLst>
            <a:ext uri="{FF2B5EF4-FFF2-40B4-BE49-F238E27FC236}">
              <a16:creationId xmlns:a16="http://schemas.microsoft.com/office/drawing/2014/main" id="{00000000-0008-0000-2000-00004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90" name="180 CuadroTexto">
          <a:extLst>
            <a:ext uri="{FF2B5EF4-FFF2-40B4-BE49-F238E27FC236}">
              <a16:creationId xmlns:a16="http://schemas.microsoft.com/office/drawing/2014/main" id="{00000000-0008-0000-2000-00004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91" name="181 CuadroTexto">
          <a:extLst>
            <a:ext uri="{FF2B5EF4-FFF2-40B4-BE49-F238E27FC236}">
              <a16:creationId xmlns:a16="http://schemas.microsoft.com/office/drawing/2014/main" id="{00000000-0008-0000-2000-00004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92" name="182 CuadroTexto">
          <a:extLst>
            <a:ext uri="{FF2B5EF4-FFF2-40B4-BE49-F238E27FC236}">
              <a16:creationId xmlns:a16="http://schemas.microsoft.com/office/drawing/2014/main" id="{00000000-0008-0000-2000-00004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93" name="183 CuadroTexto">
          <a:extLst>
            <a:ext uri="{FF2B5EF4-FFF2-40B4-BE49-F238E27FC236}">
              <a16:creationId xmlns:a16="http://schemas.microsoft.com/office/drawing/2014/main" id="{00000000-0008-0000-2000-00004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94" name="184 CuadroTexto">
          <a:extLst>
            <a:ext uri="{FF2B5EF4-FFF2-40B4-BE49-F238E27FC236}">
              <a16:creationId xmlns:a16="http://schemas.microsoft.com/office/drawing/2014/main" id="{00000000-0008-0000-2000-00004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95" name="185 CuadroTexto">
          <a:extLst>
            <a:ext uri="{FF2B5EF4-FFF2-40B4-BE49-F238E27FC236}">
              <a16:creationId xmlns:a16="http://schemas.microsoft.com/office/drawing/2014/main" id="{00000000-0008-0000-2000-00004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96" name="186 CuadroTexto">
          <a:extLst>
            <a:ext uri="{FF2B5EF4-FFF2-40B4-BE49-F238E27FC236}">
              <a16:creationId xmlns:a16="http://schemas.microsoft.com/office/drawing/2014/main" id="{00000000-0008-0000-2000-00005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97" name="187 CuadroTexto">
          <a:extLst>
            <a:ext uri="{FF2B5EF4-FFF2-40B4-BE49-F238E27FC236}">
              <a16:creationId xmlns:a16="http://schemas.microsoft.com/office/drawing/2014/main" id="{00000000-0008-0000-2000-00005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98" name="188 CuadroTexto">
          <a:extLst>
            <a:ext uri="{FF2B5EF4-FFF2-40B4-BE49-F238E27FC236}">
              <a16:creationId xmlns:a16="http://schemas.microsoft.com/office/drawing/2014/main" id="{00000000-0008-0000-2000-000052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99" name="189 CuadroTexto">
          <a:extLst>
            <a:ext uri="{FF2B5EF4-FFF2-40B4-BE49-F238E27FC236}">
              <a16:creationId xmlns:a16="http://schemas.microsoft.com/office/drawing/2014/main" id="{00000000-0008-0000-2000-00005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00" name="190 CuadroTexto">
          <a:extLst>
            <a:ext uri="{FF2B5EF4-FFF2-40B4-BE49-F238E27FC236}">
              <a16:creationId xmlns:a16="http://schemas.microsoft.com/office/drawing/2014/main" id="{00000000-0008-0000-2000-00005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01" name="191 CuadroTexto">
          <a:extLst>
            <a:ext uri="{FF2B5EF4-FFF2-40B4-BE49-F238E27FC236}">
              <a16:creationId xmlns:a16="http://schemas.microsoft.com/office/drawing/2014/main" id="{00000000-0008-0000-2000-00005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02" name="192 CuadroTexto">
          <a:extLst>
            <a:ext uri="{FF2B5EF4-FFF2-40B4-BE49-F238E27FC236}">
              <a16:creationId xmlns:a16="http://schemas.microsoft.com/office/drawing/2014/main" id="{00000000-0008-0000-2000-00005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03" name="193 CuadroTexto">
          <a:extLst>
            <a:ext uri="{FF2B5EF4-FFF2-40B4-BE49-F238E27FC236}">
              <a16:creationId xmlns:a16="http://schemas.microsoft.com/office/drawing/2014/main" id="{00000000-0008-0000-2000-00005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04" name="194 CuadroTexto">
          <a:extLst>
            <a:ext uri="{FF2B5EF4-FFF2-40B4-BE49-F238E27FC236}">
              <a16:creationId xmlns:a16="http://schemas.microsoft.com/office/drawing/2014/main" id="{00000000-0008-0000-2000-00005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05" name="195 CuadroTexto">
          <a:extLst>
            <a:ext uri="{FF2B5EF4-FFF2-40B4-BE49-F238E27FC236}">
              <a16:creationId xmlns:a16="http://schemas.microsoft.com/office/drawing/2014/main" id="{00000000-0008-0000-2000-00005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06" name="196 CuadroTexto">
          <a:extLst>
            <a:ext uri="{FF2B5EF4-FFF2-40B4-BE49-F238E27FC236}">
              <a16:creationId xmlns:a16="http://schemas.microsoft.com/office/drawing/2014/main" id="{00000000-0008-0000-2000-00005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07" name="197 CuadroTexto">
          <a:extLst>
            <a:ext uri="{FF2B5EF4-FFF2-40B4-BE49-F238E27FC236}">
              <a16:creationId xmlns:a16="http://schemas.microsoft.com/office/drawing/2014/main" id="{00000000-0008-0000-2000-00005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08" name="198 CuadroTexto">
          <a:extLst>
            <a:ext uri="{FF2B5EF4-FFF2-40B4-BE49-F238E27FC236}">
              <a16:creationId xmlns:a16="http://schemas.microsoft.com/office/drawing/2014/main" id="{00000000-0008-0000-2000-00005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09" name="199 CuadroTexto">
          <a:extLst>
            <a:ext uri="{FF2B5EF4-FFF2-40B4-BE49-F238E27FC236}">
              <a16:creationId xmlns:a16="http://schemas.microsoft.com/office/drawing/2014/main" id="{00000000-0008-0000-2000-00005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10" name="200 CuadroTexto">
          <a:extLst>
            <a:ext uri="{FF2B5EF4-FFF2-40B4-BE49-F238E27FC236}">
              <a16:creationId xmlns:a16="http://schemas.microsoft.com/office/drawing/2014/main" id="{00000000-0008-0000-2000-00005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11" name="201 CuadroTexto">
          <a:extLst>
            <a:ext uri="{FF2B5EF4-FFF2-40B4-BE49-F238E27FC236}">
              <a16:creationId xmlns:a16="http://schemas.microsoft.com/office/drawing/2014/main" id="{00000000-0008-0000-2000-00005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12" name="202 CuadroTexto">
          <a:extLst>
            <a:ext uri="{FF2B5EF4-FFF2-40B4-BE49-F238E27FC236}">
              <a16:creationId xmlns:a16="http://schemas.microsoft.com/office/drawing/2014/main" id="{00000000-0008-0000-2000-00006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13" name="203 CuadroTexto">
          <a:extLst>
            <a:ext uri="{FF2B5EF4-FFF2-40B4-BE49-F238E27FC236}">
              <a16:creationId xmlns:a16="http://schemas.microsoft.com/office/drawing/2014/main" id="{00000000-0008-0000-2000-00006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14" name="204 CuadroTexto">
          <a:extLst>
            <a:ext uri="{FF2B5EF4-FFF2-40B4-BE49-F238E27FC236}">
              <a16:creationId xmlns:a16="http://schemas.microsoft.com/office/drawing/2014/main" id="{00000000-0008-0000-2000-000062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15" name="205 CuadroTexto">
          <a:extLst>
            <a:ext uri="{FF2B5EF4-FFF2-40B4-BE49-F238E27FC236}">
              <a16:creationId xmlns:a16="http://schemas.microsoft.com/office/drawing/2014/main" id="{00000000-0008-0000-2000-00006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16" name="206 CuadroTexto">
          <a:extLst>
            <a:ext uri="{FF2B5EF4-FFF2-40B4-BE49-F238E27FC236}">
              <a16:creationId xmlns:a16="http://schemas.microsoft.com/office/drawing/2014/main" id="{00000000-0008-0000-2000-00006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17" name="207 CuadroTexto">
          <a:extLst>
            <a:ext uri="{FF2B5EF4-FFF2-40B4-BE49-F238E27FC236}">
              <a16:creationId xmlns:a16="http://schemas.microsoft.com/office/drawing/2014/main" id="{00000000-0008-0000-2000-00006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18" name="208 CuadroTexto">
          <a:extLst>
            <a:ext uri="{FF2B5EF4-FFF2-40B4-BE49-F238E27FC236}">
              <a16:creationId xmlns:a16="http://schemas.microsoft.com/office/drawing/2014/main" id="{00000000-0008-0000-2000-00006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19" name="209 CuadroTexto">
          <a:extLst>
            <a:ext uri="{FF2B5EF4-FFF2-40B4-BE49-F238E27FC236}">
              <a16:creationId xmlns:a16="http://schemas.microsoft.com/office/drawing/2014/main" id="{00000000-0008-0000-2000-00006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20" name="210 CuadroTexto">
          <a:extLst>
            <a:ext uri="{FF2B5EF4-FFF2-40B4-BE49-F238E27FC236}">
              <a16:creationId xmlns:a16="http://schemas.microsoft.com/office/drawing/2014/main" id="{00000000-0008-0000-2000-00006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21" name="211 CuadroTexto">
          <a:extLst>
            <a:ext uri="{FF2B5EF4-FFF2-40B4-BE49-F238E27FC236}">
              <a16:creationId xmlns:a16="http://schemas.microsoft.com/office/drawing/2014/main" id="{00000000-0008-0000-2000-00006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22" name="212 CuadroTexto">
          <a:extLst>
            <a:ext uri="{FF2B5EF4-FFF2-40B4-BE49-F238E27FC236}">
              <a16:creationId xmlns:a16="http://schemas.microsoft.com/office/drawing/2014/main" id="{00000000-0008-0000-2000-00006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23" name="213 CuadroTexto">
          <a:extLst>
            <a:ext uri="{FF2B5EF4-FFF2-40B4-BE49-F238E27FC236}">
              <a16:creationId xmlns:a16="http://schemas.microsoft.com/office/drawing/2014/main" id="{00000000-0008-0000-2000-00006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24" name="214 CuadroTexto">
          <a:extLst>
            <a:ext uri="{FF2B5EF4-FFF2-40B4-BE49-F238E27FC236}">
              <a16:creationId xmlns:a16="http://schemas.microsoft.com/office/drawing/2014/main" id="{00000000-0008-0000-2000-00006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25" name="215 CuadroTexto">
          <a:extLst>
            <a:ext uri="{FF2B5EF4-FFF2-40B4-BE49-F238E27FC236}">
              <a16:creationId xmlns:a16="http://schemas.microsoft.com/office/drawing/2014/main" id="{00000000-0008-0000-2000-00006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26" name="216 CuadroTexto">
          <a:extLst>
            <a:ext uri="{FF2B5EF4-FFF2-40B4-BE49-F238E27FC236}">
              <a16:creationId xmlns:a16="http://schemas.microsoft.com/office/drawing/2014/main" id="{00000000-0008-0000-2000-00006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27" name="217 CuadroTexto">
          <a:extLst>
            <a:ext uri="{FF2B5EF4-FFF2-40B4-BE49-F238E27FC236}">
              <a16:creationId xmlns:a16="http://schemas.microsoft.com/office/drawing/2014/main" id="{00000000-0008-0000-2000-00006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28" name="218 CuadroTexto">
          <a:extLst>
            <a:ext uri="{FF2B5EF4-FFF2-40B4-BE49-F238E27FC236}">
              <a16:creationId xmlns:a16="http://schemas.microsoft.com/office/drawing/2014/main" id="{00000000-0008-0000-2000-00007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29" name="219 CuadroTexto">
          <a:extLst>
            <a:ext uri="{FF2B5EF4-FFF2-40B4-BE49-F238E27FC236}">
              <a16:creationId xmlns:a16="http://schemas.microsoft.com/office/drawing/2014/main" id="{00000000-0008-0000-2000-00007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30" name="220 CuadroTexto">
          <a:extLst>
            <a:ext uri="{FF2B5EF4-FFF2-40B4-BE49-F238E27FC236}">
              <a16:creationId xmlns:a16="http://schemas.microsoft.com/office/drawing/2014/main" id="{00000000-0008-0000-2000-000072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31" name="221 CuadroTexto">
          <a:extLst>
            <a:ext uri="{FF2B5EF4-FFF2-40B4-BE49-F238E27FC236}">
              <a16:creationId xmlns:a16="http://schemas.microsoft.com/office/drawing/2014/main" id="{00000000-0008-0000-2000-00007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32" name="222 CuadroTexto">
          <a:extLst>
            <a:ext uri="{FF2B5EF4-FFF2-40B4-BE49-F238E27FC236}">
              <a16:creationId xmlns:a16="http://schemas.microsoft.com/office/drawing/2014/main" id="{00000000-0008-0000-2000-00007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33" name="223 CuadroTexto">
          <a:extLst>
            <a:ext uri="{FF2B5EF4-FFF2-40B4-BE49-F238E27FC236}">
              <a16:creationId xmlns:a16="http://schemas.microsoft.com/office/drawing/2014/main" id="{00000000-0008-0000-2000-00007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34" name="224 CuadroTexto">
          <a:extLst>
            <a:ext uri="{FF2B5EF4-FFF2-40B4-BE49-F238E27FC236}">
              <a16:creationId xmlns:a16="http://schemas.microsoft.com/office/drawing/2014/main" id="{00000000-0008-0000-2000-00007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35" name="225 CuadroTexto">
          <a:extLst>
            <a:ext uri="{FF2B5EF4-FFF2-40B4-BE49-F238E27FC236}">
              <a16:creationId xmlns:a16="http://schemas.microsoft.com/office/drawing/2014/main" id="{00000000-0008-0000-2000-00007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36" name="226 CuadroTexto">
          <a:extLst>
            <a:ext uri="{FF2B5EF4-FFF2-40B4-BE49-F238E27FC236}">
              <a16:creationId xmlns:a16="http://schemas.microsoft.com/office/drawing/2014/main" id="{00000000-0008-0000-2000-00007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37" name="227 CuadroTexto">
          <a:extLst>
            <a:ext uri="{FF2B5EF4-FFF2-40B4-BE49-F238E27FC236}">
              <a16:creationId xmlns:a16="http://schemas.microsoft.com/office/drawing/2014/main" id="{00000000-0008-0000-2000-00007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38" name="228 CuadroTexto">
          <a:extLst>
            <a:ext uri="{FF2B5EF4-FFF2-40B4-BE49-F238E27FC236}">
              <a16:creationId xmlns:a16="http://schemas.microsoft.com/office/drawing/2014/main" id="{00000000-0008-0000-2000-00007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39" name="229 CuadroTexto">
          <a:extLst>
            <a:ext uri="{FF2B5EF4-FFF2-40B4-BE49-F238E27FC236}">
              <a16:creationId xmlns:a16="http://schemas.microsoft.com/office/drawing/2014/main" id="{00000000-0008-0000-2000-00007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40" name="230 CuadroTexto">
          <a:extLst>
            <a:ext uri="{FF2B5EF4-FFF2-40B4-BE49-F238E27FC236}">
              <a16:creationId xmlns:a16="http://schemas.microsoft.com/office/drawing/2014/main" id="{00000000-0008-0000-2000-00007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41" name="231 CuadroTexto">
          <a:extLst>
            <a:ext uri="{FF2B5EF4-FFF2-40B4-BE49-F238E27FC236}">
              <a16:creationId xmlns:a16="http://schemas.microsoft.com/office/drawing/2014/main" id="{00000000-0008-0000-2000-00007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42" name="232 CuadroTexto">
          <a:extLst>
            <a:ext uri="{FF2B5EF4-FFF2-40B4-BE49-F238E27FC236}">
              <a16:creationId xmlns:a16="http://schemas.microsoft.com/office/drawing/2014/main" id="{00000000-0008-0000-2000-00007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43" name="233 CuadroTexto">
          <a:extLst>
            <a:ext uri="{FF2B5EF4-FFF2-40B4-BE49-F238E27FC236}">
              <a16:creationId xmlns:a16="http://schemas.microsoft.com/office/drawing/2014/main" id="{00000000-0008-0000-2000-00007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44" name="234 CuadroTexto">
          <a:extLst>
            <a:ext uri="{FF2B5EF4-FFF2-40B4-BE49-F238E27FC236}">
              <a16:creationId xmlns:a16="http://schemas.microsoft.com/office/drawing/2014/main" id="{00000000-0008-0000-2000-00008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45" name="235 CuadroTexto">
          <a:extLst>
            <a:ext uri="{FF2B5EF4-FFF2-40B4-BE49-F238E27FC236}">
              <a16:creationId xmlns:a16="http://schemas.microsoft.com/office/drawing/2014/main" id="{00000000-0008-0000-2000-00008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46" name="236 CuadroTexto">
          <a:extLst>
            <a:ext uri="{FF2B5EF4-FFF2-40B4-BE49-F238E27FC236}">
              <a16:creationId xmlns:a16="http://schemas.microsoft.com/office/drawing/2014/main" id="{00000000-0008-0000-2000-000082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47" name="237 CuadroTexto">
          <a:extLst>
            <a:ext uri="{FF2B5EF4-FFF2-40B4-BE49-F238E27FC236}">
              <a16:creationId xmlns:a16="http://schemas.microsoft.com/office/drawing/2014/main" id="{00000000-0008-0000-2000-00008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48" name="238 CuadroTexto">
          <a:extLst>
            <a:ext uri="{FF2B5EF4-FFF2-40B4-BE49-F238E27FC236}">
              <a16:creationId xmlns:a16="http://schemas.microsoft.com/office/drawing/2014/main" id="{00000000-0008-0000-2000-00008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49" name="239 CuadroTexto">
          <a:extLst>
            <a:ext uri="{FF2B5EF4-FFF2-40B4-BE49-F238E27FC236}">
              <a16:creationId xmlns:a16="http://schemas.microsoft.com/office/drawing/2014/main" id="{00000000-0008-0000-2000-00008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50" name="240 CuadroTexto">
          <a:extLst>
            <a:ext uri="{FF2B5EF4-FFF2-40B4-BE49-F238E27FC236}">
              <a16:creationId xmlns:a16="http://schemas.microsoft.com/office/drawing/2014/main" id="{00000000-0008-0000-2000-00008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51" name="241 CuadroTexto">
          <a:extLst>
            <a:ext uri="{FF2B5EF4-FFF2-40B4-BE49-F238E27FC236}">
              <a16:creationId xmlns:a16="http://schemas.microsoft.com/office/drawing/2014/main" id="{00000000-0008-0000-2000-00008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52" name="242 CuadroTexto">
          <a:extLst>
            <a:ext uri="{FF2B5EF4-FFF2-40B4-BE49-F238E27FC236}">
              <a16:creationId xmlns:a16="http://schemas.microsoft.com/office/drawing/2014/main" id="{00000000-0008-0000-2000-00008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53" name="243 CuadroTexto">
          <a:extLst>
            <a:ext uri="{FF2B5EF4-FFF2-40B4-BE49-F238E27FC236}">
              <a16:creationId xmlns:a16="http://schemas.microsoft.com/office/drawing/2014/main" id="{00000000-0008-0000-2000-00008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54" name="244 CuadroTexto">
          <a:extLst>
            <a:ext uri="{FF2B5EF4-FFF2-40B4-BE49-F238E27FC236}">
              <a16:creationId xmlns:a16="http://schemas.microsoft.com/office/drawing/2014/main" id="{00000000-0008-0000-2000-00008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55" name="245 CuadroTexto">
          <a:extLst>
            <a:ext uri="{FF2B5EF4-FFF2-40B4-BE49-F238E27FC236}">
              <a16:creationId xmlns:a16="http://schemas.microsoft.com/office/drawing/2014/main" id="{00000000-0008-0000-2000-00008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56" name="246 CuadroTexto">
          <a:extLst>
            <a:ext uri="{FF2B5EF4-FFF2-40B4-BE49-F238E27FC236}">
              <a16:creationId xmlns:a16="http://schemas.microsoft.com/office/drawing/2014/main" id="{00000000-0008-0000-2000-00008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57" name="247 CuadroTexto">
          <a:extLst>
            <a:ext uri="{FF2B5EF4-FFF2-40B4-BE49-F238E27FC236}">
              <a16:creationId xmlns:a16="http://schemas.microsoft.com/office/drawing/2014/main" id="{00000000-0008-0000-2000-00008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58" name="248 CuadroTexto">
          <a:extLst>
            <a:ext uri="{FF2B5EF4-FFF2-40B4-BE49-F238E27FC236}">
              <a16:creationId xmlns:a16="http://schemas.microsoft.com/office/drawing/2014/main" id="{00000000-0008-0000-2000-00008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59" name="249 CuadroTexto">
          <a:extLst>
            <a:ext uri="{FF2B5EF4-FFF2-40B4-BE49-F238E27FC236}">
              <a16:creationId xmlns:a16="http://schemas.microsoft.com/office/drawing/2014/main" id="{00000000-0008-0000-2000-00008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60" name="250 CuadroTexto">
          <a:extLst>
            <a:ext uri="{FF2B5EF4-FFF2-40B4-BE49-F238E27FC236}">
              <a16:creationId xmlns:a16="http://schemas.microsoft.com/office/drawing/2014/main" id="{00000000-0008-0000-2000-00009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61" name="251 CuadroTexto">
          <a:extLst>
            <a:ext uri="{FF2B5EF4-FFF2-40B4-BE49-F238E27FC236}">
              <a16:creationId xmlns:a16="http://schemas.microsoft.com/office/drawing/2014/main" id="{00000000-0008-0000-2000-00009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62" name="252 CuadroTexto">
          <a:extLst>
            <a:ext uri="{FF2B5EF4-FFF2-40B4-BE49-F238E27FC236}">
              <a16:creationId xmlns:a16="http://schemas.microsoft.com/office/drawing/2014/main" id="{00000000-0008-0000-2000-000092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63" name="253 CuadroTexto">
          <a:extLst>
            <a:ext uri="{FF2B5EF4-FFF2-40B4-BE49-F238E27FC236}">
              <a16:creationId xmlns:a16="http://schemas.microsoft.com/office/drawing/2014/main" id="{00000000-0008-0000-2000-00009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64" name="254 CuadroTexto">
          <a:extLst>
            <a:ext uri="{FF2B5EF4-FFF2-40B4-BE49-F238E27FC236}">
              <a16:creationId xmlns:a16="http://schemas.microsoft.com/office/drawing/2014/main" id="{00000000-0008-0000-2000-00009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65" name="255 CuadroTexto">
          <a:extLst>
            <a:ext uri="{FF2B5EF4-FFF2-40B4-BE49-F238E27FC236}">
              <a16:creationId xmlns:a16="http://schemas.microsoft.com/office/drawing/2014/main" id="{00000000-0008-0000-2000-00009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66" name="256 CuadroTexto">
          <a:extLst>
            <a:ext uri="{FF2B5EF4-FFF2-40B4-BE49-F238E27FC236}">
              <a16:creationId xmlns:a16="http://schemas.microsoft.com/office/drawing/2014/main" id="{00000000-0008-0000-2000-00009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67" name="257 CuadroTexto">
          <a:extLst>
            <a:ext uri="{FF2B5EF4-FFF2-40B4-BE49-F238E27FC236}">
              <a16:creationId xmlns:a16="http://schemas.microsoft.com/office/drawing/2014/main" id="{00000000-0008-0000-2000-00009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68" name="258 CuadroTexto">
          <a:extLst>
            <a:ext uri="{FF2B5EF4-FFF2-40B4-BE49-F238E27FC236}">
              <a16:creationId xmlns:a16="http://schemas.microsoft.com/office/drawing/2014/main" id="{00000000-0008-0000-2000-00009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69" name="259 CuadroTexto">
          <a:extLst>
            <a:ext uri="{FF2B5EF4-FFF2-40B4-BE49-F238E27FC236}">
              <a16:creationId xmlns:a16="http://schemas.microsoft.com/office/drawing/2014/main" id="{00000000-0008-0000-2000-00009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70" name="260 CuadroTexto">
          <a:extLst>
            <a:ext uri="{FF2B5EF4-FFF2-40B4-BE49-F238E27FC236}">
              <a16:creationId xmlns:a16="http://schemas.microsoft.com/office/drawing/2014/main" id="{00000000-0008-0000-2000-00009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71" name="261 CuadroTexto">
          <a:extLst>
            <a:ext uri="{FF2B5EF4-FFF2-40B4-BE49-F238E27FC236}">
              <a16:creationId xmlns:a16="http://schemas.microsoft.com/office/drawing/2014/main" id="{00000000-0008-0000-2000-00009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72" name="262 CuadroTexto">
          <a:extLst>
            <a:ext uri="{FF2B5EF4-FFF2-40B4-BE49-F238E27FC236}">
              <a16:creationId xmlns:a16="http://schemas.microsoft.com/office/drawing/2014/main" id="{00000000-0008-0000-2000-00009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73" name="263 CuadroTexto">
          <a:extLst>
            <a:ext uri="{FF2B5EF4-FFF2-40B4-BE49-F238E27FC236}">
              <a16:creationId xmlns:a16="http://schemas.microsoft.com/office/drawing/2014/main" id="{00000000-0008-0000-2000-00009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74" name="264 CuadroTexto">
          <a:extLst>
            <a:ext uri="{FF2B5EF4-FFF2-40B4-BE49-F238E27FC236}">
              <a16:creationId xmlns:a16="http://schemas.microsoft.com/office/drawing/2014/main" id="{00000000-0008-0000-2000-00009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75" name="265 CuadroTexto">
          <a:extLst>
            <a:ext uri="{FF2B5EF4-FFF2-40B4-BE49-F238E27FC236}">
              <a16:creationId xmlns:a16="http://schemas.microsoft.com/office/drawing/2014/main" id="{00000000-0008-0000-2000-00009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76" name="266 CuadroTexto">
          <a:extLst>
            <a:ext uri="{FF2B5EF4-FFF2-40B4-BE49-F238E27FC236}">
              <a16:creationId xmlns:a16="http://schemas.microsoft.com/office/drawing/2014/main" id="{00000000-0008-0000-2000-0000A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77" name="267 CuadroTexto">
          <a:extLst>
            <a:ext uri="{FF2B5EF4-FFF2-40B4-BE49-F238E27FC236}">
              <a16:creationId xmlns:a16="http://schemas.microsoft.com/office/drawing/2014/main" id="{00000000-0008-0000-2000-0000A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2366" cy="207869"/>
    <xdr:sp macro="" textlink="">
      <xdr:nvSpPr>
        <xdr:cNvPr id="2978" name="268 CuadroTexto">
          <a:extLst>
            <a:ext uri="{FF2B5EF4-FFF2-40B4-BE49-F238E27FC236}">
              <a16:creationId xmlns:a16="http://schemas.microsoft.com/office/drawing/2014/main" id="{00000000-0008-0000-2000-0000A2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979" name="269 CuadroTexto">
          <a:extLst>
            <a:ext uri="{FF2B5EF4-FFF2-40B4-BE49-F238E27FC236}">
              <a16:creationId xmlns:a16="http://schemas.microsoft.com/office/drawing/2014/main" id="{00000000-0008-0000-2000-0000A3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980" name="270 CuadroTexto">
          <a:extLst>
            <a:ext uri="{FF2B5EF4-FFF2-40B4-BE49-F238E27FC236}">
              <a16:creationId xmlns:a16="http://schemas.microsoft.com/office/drawing/2014/main" id="{00000000-0008-0000-2000-0000A4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981" name="271 CuadroTexto">
          <a:extLst>
            <a:ext uri="{FF2B5EF4-FFF2-40B4-BE49-F238E27FC236}">
              <a16:creationId xmlns:a16="http://schemas.microsoft.com/office/drawing/2014/main" id="{00000000-0008-0000-2000-0000A5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982" name="272 CuadroTexto">
          <a:extLst>
            <a:ext uri="{FF2B5EF4-FFF2-40B4-BE49-F238E27FC236}">
              <a16:creationId xmlns:a16="http://schemas.microsoft.com/office/drawing/2014/main" id="{00000000-0008-0000-2000-0000A6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983" name="273 CuadroTexto">
          <a:extLst>
            <a:ext uri="{FF2B5EF4-FFF2-40B4-BE49-F238E27FC236}">
              <a16:creationId xmlns:a16="http://schemas.microsoft.com/office/drawing/2014/main" id="{00000000-0008-0000-2000-0000A7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984" name="274 CuadroTexto">
          <a:extLst>
            <a:ext uri="{FF2B5EF4-FFF2-40B4-BE49-F238E27FC236}">
              <a16:creationId xmlns:a16="http://schemas.microsoft.com/office/drawing/2014/main" id="{00000000-0008-0000-2000-0000A8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985" name="275 CuadroTexto">
          <a:extLst>
            <a:ext uri="{FF2B5EF4-FFF2-40B4-BE49-F238E27FC236}">
              <a16:creationId xmlns:a16="http://schemas.microsoft.com/office/drawing/2014/main" id="{00000000-0008-0000-2000-0000A9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986" name="276 CuadroTexto">
          <a:extLst>
            <a:ext uri="{FF2B5EF4-FFF2-40B4-BE49-F238E27FC236}">
              <a16:creationId xmlns:a16="http://schemas.microsoft.com/office/drawing/2014/main" id="{00000000-0008-0000-2000-0000AA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987" name="277 CuadroTexto">
          <a:extLst>
            <a:ext uri="{FF2B5EF4-FFF2-40B4-BE49-F238E27FC236}">
              <a16:creationId xmlns:a16="http://schemas.microsoft.com/office/drawing/2014/main" id="{00000000-0008-0000-2000-0000AB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988" name="278 CuadroTexto">
          <a:extLst>
            <a:ext uri="{FF2B5EF4-FFF2-40B4-BE49-F238E27FC236}">
              <a16:creationId xmlns:a16="http://schemas.microsoft.com/office/drawing/2014/main" id="{00000000-0008-0000-2000-0000AC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989" name="279 CuadroTexto">
          <a:extLst>
            <a:ext uri="{FF2B5EF4-FFF2-40B4-BE49-F238E27FC236}">
              <a16:creationId xmlns:a16="http://schemas.microsoft.com/office/drawing/2014/main" id="{00000000-0008-0000-2000-0000AD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990" name="280 CuadroTexto">
          <a:extLst>
            <a:ext uri="{FF2B5EF4-FFF2-40B4-BE49-F238E27FC236}">
              <a16:creationId xmlns:a16="http://schemas.microsoft.com/office/drawing/2014/main" id="{00000000-0008-0000-2000-0000AE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991" name="281 CuadroTexto">
          <a:extLst>
            <a:ext uri="{FF2B5EF4-FFF2-40B4-BE49-F238E27FC236}">
              <a16:creationId xmlns:a16="http://schemas.microsoft.com/office/drawing/2014/main" id="{00000000-0008-0000-2000-0000AF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992" name="282 CuadroTexto">
          <a:extLst>
            <a:ext uri="{FF2B5EF4-FFF2-40B4-BE49-F238E27FC236}">
              <a16:creationId xmlns:a16="http://schemas.microsoft.com/office/drawing/2014/main" id="{00000000-0008-0000-2000-0000B0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993" name="283 CuadroTexto">
          <a:extLst>
            <a:ext uri="{FF2B5EF4-FFF2-40B4-BE49-F238E27FC236}">
              <a16:creationId xmlns:a16="http://schemas.microsoft.com/office/drawing/2014/main" id="{00000000-0008-0000-2000-0000B1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994" name="284 CuadroTexto">
          <a:extLst>
            <a:ext uri="{FF2B5EF4-FFF2-40B4-BE49-F238E27FC236}">
              <a16:creationId xmlns:a16="http://schemas.microsoft.com/office/drawing/2014/main" id="{00000000-0008-0000-2000-0000B2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95" name="285 CuadroTexto">
          <a:extLst>
            <a:ext uri="{FF2B5EF4-FFF2-40B4-BE49-F238E27FC236}">
              <a16:creationId xmlns:a16="http://schemas.microsoft.com/office/drawing/2014/main" id="{00000000-0008-0000-2000-0000B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96" name="286 CuadroTexto">
          <a:extLst>
            <a:ext uri="{FF2B5EF4-FFF2-40B4-BE49-F238E27FC236}">
              <a16:creationId xmlns:a16="http://schemas.microsoft.com/office/drawing/2014/main" id="{00000000-0008-0000-2000-0000B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97" name="287 CuadroTexto">
          <a:extLst>
            <a:ext uri="{FF2B5EF4-FFF2-40B4-BE49-F238E27FC236}">
              <a16:creationId xmlns:a16="http://schemas.microsoft.com/office/drawing/2014/main" id="{00000000-0008-0000-2000-0000B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98" name="288 CuadroTexto">
          <a:extLst>
            <a:ext uri="{FF2B5EF4-FFF2-40B4-BE49-F238E27FC236}">
              <a16:creationId xmlns:a16="http://schemas.microsoft.com/office/drawing/2014/main" id="{00000000-0008-0000-2000-0000B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99" name="289 CuadroTexto">
          <a:extLst>
            <a:ext uri="{FF2B5EF4-FFF2-40B4-BE49-F238E27FC236}">
              <a16:creationId xmlns:a16="http://schemas.microsoft.com/office/drawing/2014/main" id="{00000000-0008-0000-2000-0000B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00" name="290 CuadroTexto">
          <a:extLst>
            <a:ext uri="{FF2B5EF4-FFF2-40B4-BE49-F238E27FC236}">
              <a16:creationId xmlns:a16="http://schemas.microsoft.com/office/drawing/2014/main" id="{00000000-0008-0000-2000-0000B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01" name="291 CuadroTexto">
          <a:extLst>
            <a:ext uri="{FF2B5EF4-FFF2-40B4-BE49-F238E27FC236}">
              <a16:creationId xmlns:a16="http://schemas.microsoft.com/office/drawing/2014/main" id="{00000000-0008-0000-2000-0000B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02" name="292 CuadroTexto">
          <a:extLst>
            <a:ext uri="{FF2B5EF4-FFF2-40B4-BE49-F238E27FC236}">
              <a16:creationId xmlns:a16="http://schemas.microsoft.com/office/drawing/2014/main" id="{00000000-0008-0000-2000-0000B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03" name="293 CuadroTexto">
          <a:extLst>
            <a:ext uri="{FF2B5EF4-FFF2-40B4-BE49-F238E27FC236}">
              <a16:creationId xmlns:a16="http://schemas.microsoft.com/office/drawing/2014/main" id="{00000000-0008-0000-2000-0000B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04" name="294 CuadroTexto">
          <a:extLst>
            <a:ext uri="{FF2B5EF4-FFF2-40B4-BE49-F238E27FC236}">
              <a16:creationId xmlns:a16="http://schemas.microsoft.com/office/drawing/2014/main" id="{00000000-0008-0000-2000-0000B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05" name="295 CuadroTexto">
          <a:extLst>
            <a:ext uri="{FF2B5EF4-FFF2-40B4-BE49-F238E27FC236}">
              <a16:creationId xmlns:a16="http://schemas.microsoft.com/office/drawing/2014/main" id="{00000000-0008-0000-2000-0000B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06" name="296 CuadroTexto">
          <a:extLst>
            <a:ext uri="{FF2B5EF4-FFF2-40B4-BE49-F238E27FC236}">
              <a16:creationId xmlns:a16="http://schemas.microsoft.com/office/drawing/2014/main" id="{00000000-0008-0000-2000-0000B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07" name="17 CuadroTexto">
          <a:extLst>
            <a:ext uri="{FF2B5EF4-FFF2-40B4-BE49-F238E27FC236}">
              <a16:creationId xmlns:a16="http://schemas.microsoft.com/office/drawing/2014/main" id="{00000000-0008-0000-2000-0000B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7227" cy="217317"/>
    <xdr:sp macro="" textlink="">
      <xdr:nvSpPr>
        <xdr:cNvPr id="3008" name="90 CuadroTexto">
          <a:extLst>
            <a:ext uri="{FF2B5EF4-FFF2-40B4-BE49-F238E27FC236}">
              <a16:creationId xmlns:a16="http://schemas.microsoft.com/office/drawing/2014/main" id="{00000000-0008-0000-2000-0000C0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009" name="91 CuadroTexto">
          <a:extLst>
            <a:ext uri="{FF2B5EF4-FFF2-40B4-BE49-F238E27FC236}">
              <a16:creationId xmlns:a16="http://schemas.microsoft.com/office/drawing/2014/main" id="{00000000-0008-0000-2000-0000C1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010" name="92 CuadroTexto">
          <a:extLst>
            <a:ext uri="{FF2B5EF4-FFF2-40B4-BE49-F238E27FC236}">
              <a16:creationId xmlns:a16="http://schemas.microsoft.com/office/drawing/2014/main" id="{00000000-0008-0000-2000-0000C2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011" name="93 CuadroTexto">
          <a:extLst>
            <a:ext uri="{FF2B5EF4-FFF2-40B4-BE49-F238E27FC236}">
              <a16:creationId xmlns:a16="http://schemas.microsoft.com/office/drawing/2014/main" id="{00000000-0008-0000-2000-0000C3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012" name="94 CuadroTexto">
          <a:extLst>
            <a:ext uri="{FF2B5EF4-FFF2-40B4-BE49-F238E27FC236}">
              <a16:creationId xmlns:a16="http://schemas.microsoft.com/office/drawing/2014/main" id="{00000000-0008-0000-2000-0000C4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013" name="95 CuadroTexto">
          <a:extLst>
            <a:ext uri="{FF2B5EF4-FFF2-40B4-BE49-F238E27FC236}">
              <a16:creationId xmlns:a16="http://schemas.microsoft.com/office/drawing/2014/main" id="{00000000-0008-0000-2000-0000C5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014" name="96 CuadroTexto">
          <a:extLst>
            <a:ext uri="{FF2B5EF4-FFF2-40B4-BE49-F238E27FC236}">
              <a16:creationId xmlns:a16="http://schemas.microsoft.com/office/drawing/2014/main" id="{00000000-0008-0000-2000-0000C6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015" name="97 CuadroTexto">
          <a:extLst>
            <a:ext uri="{FF2B5EF4-FFF2-40B4-BE49-F238E27FC236}">
              <a16:creationId xmlns:a16="http://schemas.microsoft.com/office/drawing/2014/main" id="{00000000-0008-0000-2000-0000C7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016" name="98 CuadroTexto">
          <a:extLst>
            <a:ext uri="{FF2B5EF4-FFF2-40B4-BE49-F238E27FC236}">
              <a16:creationId xmlns:a16="http://schemas.microsoft.com/office/drawing/2014/main" id="{00000000-0008-0000-2000-0000C8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017" name="99 CuadroTexto">
          <a:extLst>
            <a:ext uri="{FF2B5EF4-FFF2-40B4-BE49-F238E27FC236}">
              <a16:creationId xmlns:a16="http://schemas.microsoft.com/office/drawing/2014/main" id="{00000000-0008-0000-2000-0000C9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018" name="100 CuadroTexto">
          <a:extLst>
            <a:ext uri="{FF2B5EF4-FFF2-40B4-BE49-F238E27FC236}">
              <a16:creationId xmlns:a16="http://schemas.microsoft.com/office/drawing/2014/main" id="{00000000-0008-0000-2000-0000CA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019" name="101 CuadroTexto">
          <a:extLst>
            <a:ext uri="{FF2B5EF4-FFF2-40B4-BE49-F238E27FC236}">
              <a16:creationId xmlns:a16="http://schemas.microsoft.com/office/drawing/2014/main" id="{00000000-0008-0000-2000-0000CB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20" name="118 CuadroTexto">
          <a:extLst>
            <a:ext uri="{FF2B5EF4-FFF2-40B4-BE49-F238E27FC236}">
              <a16:creationId xmlns:a16="http://schemas.microsoft.com/office/drawing/2014/main" id="{00000000-0008-0000-2000-0000C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21" name="119 CuadroTexto">
          <a:extLst>
            <a:ext uri="{FF2B5EF4-FFF2-40B4-BE49-F238E27FC236}">
              <a16:creationId xmlns:a16="http://schemas.microsoft.com/office/drawing/2014/main" id="{00000000-0008-0000-2000-0000C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22" name="120 CuadroTexto">
          <a:extLst>
            <a:ext uri="{FF2B5EF4-FFF2-40B4-BE49-F238E27FC236}">
              <a16:creationId xmlns:a16="http://schemas.microsoft.com/office/drawing/2014/main" id="{00000000-0008-0000-2000-0000C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23" name="121 CuadroTexto">
          <a:extLst>
            <a:ext uri="{FF2B5EF4-FFF2-40B4-BE49-F238E27FC236}">
              <a16:creationId xmlns:a16="http://schemas.microsoft.com/office/drawing/2014/main" id="{00000000-0008-0000-2000-0000C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24" name="122 CuadroTexto">
          <a:extLst>
            <a:ext uri="{FF2B5EF4-FFF2-40B4-BE49-F238E27FC236}">
              <a16:creationId xmlns:a16="http://schemas.microsoft.com/office/drawing/2014/main" id="{00000000-0008-0000-2000-0000D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25" name="123 CuadroTexto">
          <a:extLst>
            <a:ext uri="{FF2B5EF4-FFF2-40B4-BE49-F238E27FC236}">
              <a16:creationId xmlns:a16="http://schemas.microsoft.com/office/drawing/2014/main" id="{00000000-0008-0000-2000-0000D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26" name="124 CuadroTexto">
          <a:extLst>
            <a:ext uri="{FF2B5EF4-FFF2-40B4-BE49-F238E27FC236}">
              <a16:creationId xmlns:a16="http://schemas.microsoft.com/office/drawing/2014/main" id="{00000000-0008-0000-2000-0000D2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27" name="125 CuadroTexto">
          <a:extLst>
            <a:ext uri="{FF2B5EF4-FFF2-40B4-BE49-F238E27FC236}">
              <a16:creationId xmlns:a16="http://schemas.microsoft.com/office/drawing/2014/main" id="{00000000-0008-0000-2000-0000D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28" name="143 CuadroTexto">
          <a:extLst>
            <a:ext uri="{FF2B5EF4-FFF2-40B4-BE49-F238E27FC236}">
              <a16:creationId xmlns:a16="http://schemas.microsoft.com/office/drawing/2014/main" id="{00000000-0008-0000-2000-0000D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29" name="144 CuadroTexto">
          <a:extLst>
            <a:ext uri="{FF2B5EF4-FFF2-40B4-BE49-F238E27FC236}">
              <a16:creationId xmlns:a16="http://schemas.microsoft.com/office/drawing/2014/main" id="{00000000-0008-0000-2000-0000D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30" name="145 CuadroTexto">
          <a:extLst>
            <a:ext uri="{FF2B5EF4-FFF2-40B4-BE49-F238E27FC236}">
              <a16:creationId xmlns:a16="http://schemas.microsoft.com/office/drawing/2014/main" id="{00000000-0008-0000-2000-0000D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31" name="146 CuadroTexto">
          <a:extLst>
            <a:ext uri="{FF2B5EF4-FFF2-40B4-BE49-F238E27FC236}">
              <a16:creationId xmlns:a16="http://schemas.microsoft.com/office/drawing/2014/main" id="{00000000-0008-0000-2000-0000D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32" name="147 CuadroTexto">
          <a:extLst>
            <a:ext uri="{FF2B5EF4-FFF2-40B4-BE49-F238E27FC236}">
              <a16:creationId xmlns:a16="http://schemas.microsoft.com/office/drawing/2014/main" id="{00000000-0008-0000-2000-0000D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33" name="148 CuadroTexto">
          <a:extLst>
            <a:ext uri="{FF2B5EF4-FFF2-40B4-BE49-F238E27FC236}">
              <a16:creationId xmlns:a16="http://schemas.microsoft.com/office/drawing/2014/main" id="{00000000-0008-0000-2000-0000D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34" name="149 CuadroTexto">
          <a:extLst>
            <a:ext uri="{FF2B5EF4-FFF2-40B4-BE49-F238E27FC236}">
              <a16:creationId xmlns:a16="http://schemas.microsoft.com/office/drawing/2014/main" id="{00000000-0008-0000-2000-0000D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35" name="150 CuadroTexto">
          <a:extLst>
            <a:ext uri="{FF2B5EF4-FFF2-40B4-BE49-F238E27FC236}">
              <a16:creationId xmlns:a16="http://schemas.microsoft.com/office/drawing/2014/main" id="{00000000-0008-0000-2000-0000D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36" name="151 CuadroTexto">
          <a:extLst>
            <a:ext uri="{FF2B5EF4-FFF2-40B4-BE49-F238E27FC236}">
              <a16:creationId xmlns:a16="http://schemas.microsoft.com/office/drawing/2014/main" id="{00000000-0008-0000-2000-0000D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37" name="152 CuadroTexto">
          <a:extLst>
            <a:ext uri="{FF2B5EF4-FFF2-40B4-BE49-F238E27FC236}">
              <a16:creationId xmlns:a16="http://schemas.microsoft.com/office/drawing/2014/main" id="{00000000-0008-0000-2000-0000D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38" name="153 CuadroTexto">
          <a:extLst>
            <a:ext uri="{FF2B5EF4-FFF2-40B4-BE49-F238E27FC236}">
              <a16:creationId xmlns:a16="http://schemas.microsoft.com/office/drawing/2014/main" id="{00000000-0008-0000-2000-0000D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39" name="154 CuadroTexto">
          <a:extLst>
            <a:ext uri="{FF2B5EF4-FFF2-40B4-BE49-F238E27FC236}">
              <a16:creationId xmlns:a16="http://schemas.microsoft.com/office/drawing/2014/main" id="{00000000-0008-0000-2000-0000D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40" name="155 CuadroTexto">
          <a:extLst>
            <a:ext uri="{FF2B5EF4-FFF2-40B4-BE49-F238E27FC236}">
              <a16:creationId xmlns:a16="http://schemas.microsoft.com/office/drawing/2014/main" id="{00000000-0008-0000-2000-0000E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41" name="156 CuadroTexto">
          <a:extLst>
            <a:ext uri="{FF2B5EF4-FFF2-40B4-BE49-F238E27FC236}">
              <a16:creationId xmlns:a16="http://schemas.microsoft.com/office/drawing/2014/main" id="{00000000-0008-0000-2000-0000E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42" name="157 CuadroTexto">
          <a:extLst>
            <a:ext uri="{FF2B5EF4-FFF2-40B4-BE49-F238E27FC236}">
              <a16:creationId xmlns:a16="http://schemas.microsoft.com/office/drawing/2014/main" id="{00000000-0008-0000-2000-0000E2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43" name="158 CuadroTexto">
          <a:extLst>
            <a:ext uri="{FF2B5EF4-FFF2-40B4-BE49-F238E27FC236}">
              <a16:creationId xmlns:a16="http://schemas.microsoft.com/office/drawing/2014/main" id="{00000000-0008-0000-2000-0000E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44" name="159 CuadroTexto">
          <a:extLst>
            <a:ext uri="{FF2B5EF4-FFF2-40B4-BE49-F238E27FC236}">
              <a16:creationId xmlns:a16="http://schemas.microsoft.com/office/drawing/2014/main" id="{00000000-0008-0000-2000-0000E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45" name="160 CuadroTexto">
          <a:extLst>
            <a:ext uri="{FF2B5EF4-FFF2-40B4-BE49-F238E27FC236}">
              <a16:creationId xmlns:a16="http://schemas.microsoft.com/office/drawing/2014/main" id="{00000000-0008-0000-2000-0000E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46" name="161 CuadroTexto">
          <a:extLst>
            <a:ext uri="{FF2B5EF4-FFF2-40B4-BE49-F238E27FC236}">
              <a16:creationId xmlns:a16="http://schemas.microsoft.com/office/drawing/2014/main" id="{00000000-0008-0000-2000-0000E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47" name="162 CuadroTexto">
          <a:extLst>
            <a:ext uri="{FF2B5EF4-FFF2-40B4-BE49-F238E27FC236}">
              <a16:creationId xmlns:a16="http://schemas.microsoft.com/office/drawing/2014/main" id="{00000000-0008-0000-2000-0000E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48" name="163 CuadroTexto">
          <a:extLst>
            <a:ext uri="{FF2B5EF4-FFF2-40B4-BE49-F238E27FC236}">
              <a16:creationId xmlns:a16="http://schemas.microsoft.com/office/drawing/2014/main" id="{00000000-0008-0000-2000-0000E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49" name="164 CuadroTexto">
          <a:extLst>
            <a:ext uri="{FF2B5EF4-FFF2-40B4-BE49-F238E27FC236}">
              <a16:creationId xmlns:a16="http://schemas.microsoft.com/office/drawing/2014/main" id="{00000000-0008-0000-2000-0000E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50" name="165 CuadroTexto">
          <a:extLst>
            <a:ext uri="{FF2B5EF4-FFF2-40B4-BE49-F238E27FC236}">
              <a16:creationId xmlns:a16="http://schemas.microsoft.com/office/drawing/2014/main" id="{00000000-0008-0000-2000-0000E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51" name="166 CuadroTexto">
          <a:extLst>
            <a:ext uri="{FF2B5EF4-FFF2-40B4-BE49-F238E27FC236}">
              <a16:creationId xmlns:a16="http://schemas.microsoft.com/office/drawing/2014/main" id="{00000000-0008-0000-2000-0000E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52" name="167 CuadroTexto">
          <a:extLst>
            <a:ext uri="{FF2B5EF4-FFF2-40B4-BE49-F238E27FC236}">
              <a16:creationId xmlns:a16="http://schemas.microsoft.com/office/drawing/2014/main" id="{00000000-0008-0000-2000-0000E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53" name="168 CuadroTexto">
          <a:extLst>
            <a:ext uri="{FF2B5EF4-FFF2-40B4-BE49-F238E27FC236}">
              <a16:creationId xmlns:a16="http://schemas.microsoft.com/office/drawing/2014/main" id="{00000000-0008-0000-2000-0000E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54" name="169 CuadroTexto">
          <a:extLst>
            <a:ext uri="{FF2B5EF4-FFF2-40B4-BE49-F238E27FC236}">
              <a16:creationId xmlns:a16="http://schemas.microsoft.com/office/drawing/2014/main" id="{00000000-0008-0000-2000-0000E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55" name="170 CuadroTexto">
          <a:extLst>
            <a:ext uri="{FF2B5EF4-FFF2-40B4-BE49-F238E27FC236}">
              <a16:creationId xmlns:a16="http://schemas.microsoft.com/office/drawing/2014/main" id="{00000000-0008-0000-2000-0000E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56" name="171 CuadroTexto">
          <a:extLst>
            <a:ext uri="{FF2B5EF4-FFF2-40B4-BE49-F238E27FC236}">
              <a16:creationId xmlns:a16="http://schemas.microsoft.com/office/drawing/2014/main" id="{00000000-0008-0000-2000-0000F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57" name="172 CuadroTexto">
          <a:extLst>
            <a:ext uri="{FF2B5EF4-FFF2-40B4-BE49-F238E27FC236}">
              <a16:creationId xmlns:a16="http://schemas.microsoft.com/office/drawing/2014/main" id="{00000000-0008-0000-2000-0000F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58" name="173 CuadroTexto">
          <a:extLst>
            <a:ext uri="{FF2B5EF4-FFF2-40B4-BE49-F238E27FC236}">
              <a16:creationId xmlns:a16="http://schemas.microsoft.com/office/drawing/2014/main" id="{00000000-0008-0000-2000-0000F2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59" name="174 CuadroTexto">
          <a:extLst>
            <a:ext uri="{FF2B5EF4-FFF2-40B4-BE49-F238E27FC236}">
              <a16:creationId xmlns:a16="http://schemas.microsoft.com/office/drawing/2014/main" id="{00000000-0008-0000-2000-0000F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60" name="175 CuadroTexto">
          <a:extLst>
            <a:ext uri="{FF2B5EF4-FFF2-40B4-BE49-F238E27FC236}">
              <a16:creationId xmlns:a16="http://schemas.microsoft.com/office/drawing/2014/main" id="{00000000-0008-0000-2000-0000F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61" name="176 CuadroTexto">
          <a:extLst>
            <a:ext uri="{FF2B5EF4-FFF2-40B4-BE49-F238E27FC236}">
              <a16:creationId xmlns:a16="http://schemas.microsoft.com/office/drawing/2014/main" id="{00000000-0008-0000-2000-0000F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62" name="177 CuadroTexto">
          <a:extLst>
            <a:ext uri="{FF2B5EF4-FFF2-40B4-BE49-F238E27FC236}">
              <a16:creationId xmlns:a16="http://schemas.microsoft.com/office/drawing/2014/main" id="{00000000-0008-0000-2000-0000F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63" name="178 CuadroTexto">
          <a:extLst>
            <a:ext uri="{FF2B5EF4-FFF2-40B4-BE49-F238E27FC236}">
              <a16:creationId xmlns:a16="http://schemas.microsoft.com/office/drawing/2014/main" id="{00000000-0008-0000-2000-0000F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64" name="179 CuadroTexto">
          <a:extLst>
            <a:ext uri="{FF2B5EF4-FFF2-40B4-BE49-F238E27FC236}">
              <a16:creationId xmlns:a16="http://schemas.microsoft.com/office/drawing/2014/main" id="{00000000-0008-0000-2000-0000F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65" name="180 CuadroTexto">
          <a:extLst>
            <a:ext uri="{FF2B5EF4-FFF2-40B4-BE49-F238E27FC236}">
              <a16:creationId xmlns:a16="http://schemas.microsoft.com/office/drawing/2014/main" id="{00000000-0008-0000-2000-0000F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66" name="181 CuadroTexto">
          <a:extLst>
            <a:ext uri="{FF2B5EF4-FFF2-40B4-BE49-F238E27FC236}">
              <a16:creationId xmlns:a16="http://schemas.microsoft.com/office/drawing/2014/main" id="{00000000-0008-0000-2000-0000F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67" name="182 CuadroTexto">
          <a:extLst>
            <a:ext uri="{FF2B5EF4-FFF2-40B4-BE49-F238E27FC236}">
              <a16:creationId xmlns:a16="http://schemas.microsoft.com/office/drawing/2014/main" id="{00000000-0008-0000-2000-0000F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68" name="183 CuadroTexto">
          <a:extLst>
            <a:ext uri="{FF2B5EF4-FFF2-40B4-BE49-F238E27FC236}">
              <a16:creationId xmlns:a16="http://schemas.microsoft.com/office/drawing/2014/main" id="{00000000-0008-0000-2000-0000F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69" name="184 CuadroTexto">
          <a:extLst>
            <a:ext uri="{FF2B5EF4-FFF2-40B4-BE49-F238E27FC236}">
              <a16:creationId xmlns:a16="http://schemas.microsoft.com/office/drawing/2014/main" id="{00000000-0008-0000-2000-0000F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70" name="185 CuadroTexto">
          <a:extLst>
            <a:ext uri="{FF2B5EF4-FFF2-40B4-BE49-F238E27FC236}">
              <a16:creationId xmlns:a16="http://schemas.microsoft.com/office/drawing/2014/main" id="{00000000-0008-0000-2000-0000F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71" name="186 CuadroTexto">
          <a:extLst>
            <a:ext uri="{FF2B5EF4-FFF2-40B4-BE49-F238E27FC236}">
              <a16:creationId xmlns:a16="http://schemas.microsoft.com/office/drawing/2014/main" id="{00000000-0008-0000-2000-0000F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72" name="187 CuadroTexto">
          <a:extLst>
            <a:ext uri="{FF2B5EF4-FFF2-40B4-BE49-F238E27FC236}">
              <a16:creationId xmlns:a16="http://schemas.microsoft.com/office/drawing/2014/main" id="{00000000-0008-0000-2000-00000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73" name="188 CuadroTexto">
          <a:extLst>
            <a:ext uri="{FF2B5EF4-FFF2-40B4-BE49-F238E27FC236}">
              <a16:creationId xmlns:a16="http://schemas.microsoft.com/office/drawing/2014/main" id="{00000000-0008-0000-2000-00000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74" name="189 CuadroTexto">
          <a:extLst>
            <a:ext uri="{FF2B5EF4-FFF2-40B4-BE49-F238E27FC236}">
              <a16:creationId xmlns:a16="http://schemas.microsoft.com/office/drawing/2014/main" id="{00000000-0008-0000-2000-00000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75" name="190 CuadroTexto">
          <a:extLst>
            <a:ext uri="{FF2B5EF4-FFF2-40B4-BE49-F238E27FC236}">
              <a16:creationId xmlns:a16="http://schemas.microsoft.com/office/drawing/2014/main" id="{00000000-0008-0000-2000-00000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76" name="191 CuadroTexto">
          <a:extLst>
            <a:ext uri="{FF2B5EF4-FFF2-40B4-BE49-F238E27FC236}">
              <a16:creationId xmlns:a16="http://schemas.microsoft.com/office/drawing/2014/main" id="{00000000-0008-0000-2000-00000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77" name="192 CuadroTexto">
          <a:extLst>
            <a:ext uri="{FF2B5EF4-FFF2-40B4-BE49-F238E27FC236}">
              <a16:creationId xmlns:a16="http://schemas.microsoft.com/office/drawing/2014/main" id="{00000000-0008-0000-2000-00000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78" name="193 CuadroTexto">
          <a:extLst>
            <a:ext uri="{FF2B5EF4-FFF2-40B4-BE49-F238E27FC236}">
              <a16:creationId xmlns:a16="http://schemas.microsoft.com/office/drawing/2014/main" id="{00000000-0008-0000-2000-00000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79" name="194 CuadroTexto">
          <a:extLst>
            <a:ext uri="{FF2B5EF4-FFF2-40B4-BE49-F238E27FC236}">
              <a16:creationId xmlns:a16="http://schemas.microsoft.com/office/drawing/2014/main" id="{00000000-0008-0000-2000-00000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80" name="195 CuadroTexto">
          <a:extLst>
            <a:ext uri="{FF2B5EF4-FFF2-40B4-BE49-F238E27FC236}">
              <a16:creationId xmlns:a16="http://schemas.microsoft.com/office/drawing/2014/main" id="{00000000-0008-0000-2000-00000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81" name="196 CuadroTexto">
          <a:extLst>
            <a:ext uri="{FF2B5EF4-FFF2-40B4-BE49-F238E27FC236}">
              <a16:creationId xmlns:a16="http://schemas.microsoft.com/office/drawing/2014/main" id="{00000000-0008-0000-2000-00000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82" name="197 CuadroTexto">
          <a:extLst>
            <a:ext uri="{FF2B5EF4-FFF2-40B4-BE49-F238E27FC236}">
              <a16:creationId xmlns:a16="http://schemas.microsoft.com/office/drawing/2014/main" id="{00000000-0008-0000-2000-00000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83" name="198 CuadroTexto">
          <a:extLst>
            <a:ext uri="{FF2B5EF4-FFF2-40B4-BE49-F238E27FC236}">
              <a16:creationId xmlns:a16="http://schemas.microsoft.com/office/drawing/2014/main" id="{00000000-0008-0000-2000-00000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84" name="199 CuadroTexto">
          <a:extLst>
            <a:ext uri="{FF2B5EF4-FFF2-40B4-BE49-F238E27FC236}">
              <a16:creationId xmlns:a16="http://schemas.microsoft.com/office/drawing/2014/main" id="{00000000-0008-0000-2000-00000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85" name="200 CuadroTexto">
          <a:extLst>
            <a:ext uri="{FF2B5EF4-FFF2-40B4-BE49-F238E27FC236}">
              <a16:creationId xmlns:a16="http://schemas.microsoft.com/office/drawing/2014/main" id="{00000000-0008-0000-2000-00000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86" name="201 CuadroTexto">
          <a:extLst>
            <a:ext uri="{FF2B5EF4-FFF2-40B4-BE49-F238E27FC236}">
              <a16:creationId xmlns:a16="http://schemas.microsoft.com/office/drawing/2014/main" id="{00000000-0008-0000-2000-00000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87" name="202 CuadroTexto">
          <a:extLst>
            <a:ext uri="{FF2B5EF4-FFF2-40B4-BE49-F238E27FC236}">
              <a16:creationId xmlns:a16="http://schemas.microsoft.com/office/drawing/2014/main" id="{00000000-0008-0000-2000-00000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88" name="203 CuadroTexto">
          <a:extLst>
            <a:ext uri="{FF2B5EF4-FFF2-40B4-BE49-F238E27FC236}">
              <a16:creationId xmlns:a16="http://schemas.microsoft.com/office/drawing/2014/main" id="{00000000-0008-0000-2000-00001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89" name="204 CuadroTexto">
          <a:extLst>
            <a:ext uri="{FF2B5EF4-FFF2-40B4-BE49-F238E27FC236}">
              <a16:creationId xmlns:a16="http://schemas.microsoft.com/office/drawing/2014/main" id="{00000000-0008-0000-2000-00001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90" name="205 CuadroTexto">
          <a:extLst>
            <a:ext uri="{FF2B5EF4-FFF2-40B4-BE49-F238E27FC236}">
              <a16:creationId xmlns:a16="http://schemas.microsoft.com/office/drawing/2014/main" id="{00000000-0008-0000-2000-00001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91" name="206 CuadroTexto">
          <a:extLst>
            <a:ext uri="{FF2B5EF4-FFF2-40B4-BE49-F238E27FC236}">
              <a16:creationId xmlns:a16="http://schemas.microsoft.com/office/drawing/2014/main" id="{00000000-0008-0000-2000-00001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92" name="207 CuadroTexto">
          <a:extLst>
            <a:ext uri="{FF2B5EF4-FFF2-40B4-BE49-F238E27FC236}">
              <a16:creationId xmlns:a16="http://schemas.microsoft.com/office/drawing/2014/main" id="{00000000-0008-0000-2000-00001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93" name="208 CuadroTexto">
          <a:extLst>
            <a:ext uri="{FF2B5EF4-FFF2-40B4-BE49-F238E27FC236}">
              <a16:creationId xmlns:a16="http://schemas.microsoft.com/office/drawing/2014/main" id="{00000000-0008-0000-2000-00001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94" name="209 CuadroTexto">
          <a:extLst>
            <a:ext uri="{FF2B5EF4-FFF2-40B4-BE49-F238E27FC236}">
              <a16:creationId xmlns:a16="http://schemas.microsoft.com/office/drawing/2014/main" id="{00000000-0008-0000-2000-00001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95" name="210 CuadroTexto">
          <a:extLst>
            <a:ext uri="{FF2B5EF4-FFF2-40B4-BE49-F238E27FC236}">
              <a16:creationId xmlns:a16="http://schemas.microsoft.com/office/drawing/2014/main" id="{00000000-0008-0000-2000-00001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96" name="211 CuadroTexto">
          <a:extLst>
            <a:ext uri="{FF2B5EF4-FFF2-40B4-BE49-F238E27FC236}">
              <a16:creationId xmlns:a16="http://schemas.microsoft.com/office/drawing/2014/main" id="{00000000-0008-0000-2000-00001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97" name="212 CuadroTexto">
          <a:extLst>
            <a:ext uri="{FF2B5EF4-FFF2-40B4-BE49-F238E27FC236}">
              <a16:creationId xmlns:a16="http://schemas.microsoft.com/office/drawing/2014/main" id="{00000000-0008-0000-2000-00001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98" name="213 CuadroTexto">
          <a:extLst>
            <a:ext uri="{FF2B5EF4-FFF2-40B4-BE49-F238E27FC236}">
              <a16:creationId xmlns:a16="http://schemas.microsoft.com/office/drawing/2014/main" id="{00000000-0008-0000-2000-00001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99" name="214 CuadroTexto">
          <a:extLst>
            <a:ext uri="{FF2B5EF4-FFF2-40B4-BE49-F238E27FC236}">
              <a16:creationId xmlns:a16="http://schemas.microsoft.com/office/drawing/2014/main" id="{00000000-0008-0000-2000-00001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00" name="215 CuadroTexto">
          <a:extLst>
            <a:ext uri="{FF2B5EF4-FFF2-40B4-BE49-F238E27FC236}">
              <a16:creationId xmlns:a16="http://schemas.microsoft.com/office/drawing/2014/main" id="{00000000-0008-0000-2000-00001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01" name="216 CuadroTexto">
          <a:extLst>
            <a:ext uri="{FF2B5EF4-FFF2-40B4-BE49-F238E27FC236}">
              <a16:creationId xmlns:a16="http://schemas.microsoft.com/office/drawing/2014/main" id="{00000000-0008-0000-2000-00001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02" name="217 CuadroTexto">
          <a:extLst>
            <a:ext uri="{FF2B5EF4-FFF2-40B4-BE49-F238E27FC236}">
              <a16:creationId xmlns:a16="http://schemas.microsoft.com/office/drawing/2014/main" id="{00000000-0008-0000-2000-00001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03" name="218 CuadroTexto">
          <a:extLst>
            <a:ext uri="{FF2B5EF4-FFF2-40B4-BE49-F238E27FC236}">
              <a16:creationId xmlns:a16="http://schemas.microsoft.com/office/drawing/2014/main" id="{00000000-0008-0000-2000-00001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04" name="219 CuadroTexto">
          <a:extLst>
            <a:ext uri="{FF2B5EF4-FFF2-40B4-BE49-F238E27FC236}">
              <a16:creationId xmlns:a16="http://schemas.microsoft.com/office/drawing/2014/main" id="{00000000-0008-0000-2000-00002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05" name="220 CuadroTexto">
          <a:extLst>
            <a:ext uri="{FF2B5EF4-FFF2-40B4-BE49-F238E27FC236}">
              <a16:creationId xmlns:a16="http://schemas.microsoft.com/office/drawing/2014/main" id="{00000000-0008-0000-2000-00002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06" name="221 CuadroTexto">
          <a:extLst>
            <a:ext uri="{FF2B5EF4-FFF2-40B4-BE49-F238E27FC236}">
              <a16:creationId xmlns:a16="http://schemas.microsoft.com/office/drawing/2014/main" id="{00000000-0008-0000-2000-00002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07" name="222 CuadroTexto">
          <a:extLst>
            <a:ext uri="{FF2B5EF4-FFF2-40B4-BE49-F238E27FC236}">
              <a16:creationId xmlns:a16="http://schemas.microsoft.com/office/drawing/2014/main" id="{00000000-0008-0000-2000-00002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08" name="223 CuadroTexto">
          <a:extLst>
            <a:ext uri="{FF2B5EF4-FFF2-40B4-BE49-F238E27FC236}">
              <a16:creationId xmlns:a16="http://schemas.microsoft.com/office/drawing/2014/main" id="{00000000-0008-0000-2000-00002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09" name="224 CuadroTexto">
          <a:extLst>
            <a:ext uri="{FF2B5EF4-FFF2-40B4-BE49-F238E27FC236}">
              <a16:creationId xmlns:a16="http://schemas.microsoft.com/office/drawing/2014/main" id="{00000000-0008-0000-2000-00002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10" name="225 CuadroTexto">
          <a:extLst>
            <a:ext uri="{FF2B5EF4-FFF2-40B4-BE49-F238E27FC236}">
              <a16:creationId xmlns:a16="http://schemas.microsoft.com/office/drawing/2014/main" id="{00000000-0008-0000-2000-00002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11" name="226 CuadroTexto">
          <a:extLst>
            <a:ext uri="{FF2B5EF4-FFF2-40B4-BE49-F238E27FC236}">
              <a16:creationId xmlns:a16="http://schemas.microsoft.com/office/drawing/2014/main" id="{00000000-0008-0000-2000-00002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12" name="227 CuadroTexto">
          <a:extLst>
            <a:ext uri="{FF2B5EF4-FFF2-40B4-BE49-F238E27FC236}">
              <a16:creationId xmlns:a16="http://schemas.microsoft.com/office/drawing/2014/main" id="{00000000-0008-0000-2000-00002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13" name="228 CuadroTexto">
          <a:extLst>
            <a:ext uri="{FF2B5EF4-FFF2-40B4-BE49-F238E27FC236}">
              <a16:creationId xmlns:a16="http://schemas.microsoft.com/office/drawing/2014/main" id="{00000000-0008-0000-2000-00002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14" name="229 CuadroTexto">
          <a:extLst>
            <a:ext uri="{FF2B5EF4-FFF2-40B4-BE49-F238E27FC236}">
              <a16:creationId xmlns:a16="http://schemas.microsoft.com/office/drawing/2014/main" id="{00000000-0008-0000-2000-00002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15" name="230 CuadroTexto">
          <a:extLst>
            <a:ext uri="{FF2B5EF4-FFF2-40B4-BE49-F238E27FC236}">
              <a16:creationId xmlns:a16="http://schemas.microsoft.com/office/drawing/2014/main" id="{00000000-0008-0000-2000-00002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16" name="231 CuadroTexto">
          <a:extLst>
            <a:ext uri="{FF2B5EF4-FFF2-40B4-BE49-F238E27FC236}">
              <a16:creationId xmlns:a16="http://schemas.microsoft.com/office/drawing/2014/main" id="{00000000-0008-0000-2000-00002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17" name="232 CuadroTexto">
          <a:extLst>
            <a:ext uri="{FF2B5EF4-FFF2-40B4-BE49-F238E27FC236}">
              <a16:creationId xmlns:a16="http://schemas.microsoft.com/office/drawing/2014/main" id="{00000000-0008-0000-2000-00002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18" name="233 CuadroTexto">
          <a:extLst>
            <a:ext uri="{FF2B5EF4-FFF2-40B4-BE49-F238E27FC236}">
              <a16:creationId xmlns:a16="http://schemas.microsoft.com/office/drawing/2014/main" id="{00000000-0008-0000-2000-00002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19" name="234 CuadroTexto">
          <a:extLst>
            <a:ext uri="{FF2B5EF4-FFF2-40B4-BE49-F238E27FC236}">
              <a16:creationId xmlns:a16="http://schemas.microsoft.com/office/drawing/2014/main" id="{00000000-0008-0000-2000-00002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20" name="235 CuadroTexto">
          <a:extLst>
            <a:ext uri="{FF2B5EF4-FFF2-40B4-BE49-F238E27FC236}">
              <a16:creationId xmlns:a16="http://schemas.microsoft.com/office/drawing/2014/main" id="{00000000-0008-0000-2000-00003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21" name="236 CuadroTexto">
          <a:extLst>
            <a:ext uri="{FF2B5EF4-FFF2-40B4-BE49-F238E27FC236}">
              <a16:creationId xmlns:a16="http://schemas.microsoft.com/office/drawing/2014/main" id="{00000000-0008-0000-2000-00003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22" name="237 CuadroTexto">
          <a:extLst>
            <a:ext uri="{FF2B5EF4-FFF2-40B4-BE49-F238E27FC236}">
              <a16:creationId xmlns:a16="http://schemas.microsoft.com/office/drawing/2014/main" id="{00000000-0008-0000-2000-00003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23" name="238 CuadroTexto">
          <a:extLst>
            <a:ext uri="{FF2B5EF4-FFF2-40B4-BE49-F238E27FC236}">
              <a16:creationId xmlns:a16="http://schemas.microsoft.com/office/drawing/2014/main" id="{00000000-0008-0000-2000-00003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24" name="239 CuadroTexto">
          <a:extLst>
            <a:ext uri="{FF2B5EF4-FFF2-40B4-BE49-F238E27FC236}">
              <a16:creationId xmlns:a16="http://schemas.microsoft.com/office/drawing/2014/main" id="{00000000-0008-0000-2000-00003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25" name="240 CuadroTexto">
          <a:extLst>
            <a:ext uri="{FF2B5EF4-FFF2-40B4-BE49-F238E27FC236}">
              <a16:creationId xmlns:a16="http://schemas.microsoft.com/office/drawing/2014/main" id="{00000000-0008-0000-2000-00003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26" name="241 CuadroTexto">
          <a:extLst>
            <a:ext uri="{FF2B5EF4-FFF2-40B4-BE49-F238E27FC236}">
              <a16:creationId xmlns:a16="http://schemas.microsoft.com/office/drawing/2014/main" id="{00000000-0008-0000-2000-00003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27" name="242 CuadroTexto">
          <a:extLst>
            <a:ext uri="{FF2B5EF4-FFF2-40B4-BE49-F238E27FC236}">
              <a16:creationId xmlns:a16="http://schemas.microsoft.com/office/drawing/2014/main" id="{00000000-0008-0000-2000-00003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28" name="243 CuadroTexto">
          <a:extLst>
            <a:ext uri="{FF2B5EF4-FFF2-40B4-BE49-F238E27FC236}">
              <a16:creationId xmlns:a16="http://schemas.microsoft.com/office/drawing/2014/main" id="{00000000-0008-0000-2000-00003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29" name="244 CuadroTexto">
          <a:extLst>
            <a:ext uri="{FF2B5EF4-FFF2-40B4-BE49-F238E27FC236}">
              <a16:creationId xmlns:a16="http://schemas.microsoft.com/office/drawing/2014/main" id="{00000000-0008-0000-2000-00003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30" name="245 CuadroTexto">
          <a:extLst>
            <a:ext uri="{FF2B5EF4-FFF2-40B4-BE49-F238E27FC236}">
              <a16:creationId xmlns:a16="http://schemas.microsoft.com/office/drawing/2014/main" id="{00000000-0008-0000-2000-00003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31" name="246 CuadroTexto">
          <a:extLst>
            <a:ext uri="{FF2B5EF4-FFF2-40B4-BE49-F238E27FC236}">
              <a16:creationId xmlns:a16="http://schemas.microsoft.com/office/drawing/2014/main" id="{00000000-0008-0000-2000-00003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32" name="247 CuadroTexto">
          <a:extLst>
            <a:ext uri="{FF2B5EF4-FFF2-40B4-BE49-F238E27FC236}">
              <a16:creationId xmlns:a16="http://schemas.microsoft.com/office/drawing/2014/main" id="{00000000-0008-0000-2000-00003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33" name="248 CuadroTexto">
          <a:extLst>
            <a:ext uri="{FF2B5EF4-FFF2-40B4-BE49-F238E27FC236}">
              <a16:creationId xmlns:a16="http://schemas.microsoft.com/office/drawing/2014/main" id="{00000000-0008-0000-2000-00003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34" name="249 CuadroTexto">
          <a:extLst>
            <a:ext uri="{FF2B5EF4-FFF2-40B4-BE49-F238E27FC236}">
              <a16:creationId xmlns:a16="http://schemas.microsoft.com/office/drawing/2014/main" id="{00000000-0008-0000-2000-00003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35" name="250 CuadroTexto">
          <a:extLst>
            <a:ext uri="{FF2B5EF4-FFF2-40B4-BE49-F238E27FC236}">
              <a16:creationId xmlns:a16="http://schemas.microsoft.com/office/drawing/2014/main" id="{00000000-0008-0000-2000-00003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36" name="251 CuadroTexto">
          <a:extLst>
            <a:ext uri="{FF2B5EF4-FFF2-40B4-BE49-F238E27FC236}">
              <a16:creationId xmlns:a16="http://schemas.microsoft.com/office/drawing/2014/main" id="{00000000-0008-0000-2000-00004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37" name="252 CuadroTexto">
          <a:extLst>
            <a:ext uri="{FF2B5EF4-FFF2-40B4-BE49-F238E27FC236}">
              <a16:creationId xmlns:a16="http://schemas.microsoft.com/office/drawing/2014/main" id="{00000000-0008-0000-2000-00004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38" name="253 CuadroTexto">
          <a:extLst>
            <a:ext uri="{FF2B5EF4-FFF2-40B4-BE49-F238E27FC236}">
              <a16:creationId xmlns:a16="http://schemas.microsoft.com/office/drawing/2014/main" id="{00000000-0008-0000-2000-00004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39" name="254 CuadroTexto">
          <a:extLst>
            <a:ext uri="{FF2B5EF4-FFF2-40B4-BE49-F238E27FC236}">
              <a16:creationId xmlns:a16="http://schemas.microsoft.com/office/drawing/2014/main" id="{00000000-0008-0000-2000-00004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40" name="255 CuadroTexto">
          <a:extLst>
            <a:ext uri="{FF2B5EF4-FFF2-40B4-BE49-F238E27FC236}">
              <a16:creationId xmlns:a16="http://schemas.microsoft.com/office/drawing/2014/main" id="{00000000-0008-0000-2000-00004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41" name="256 CuadroTexto">
          <a:extLst>
            <a:ext uri="{FF2B5EF4-FFF2-40B4-BE49-F238E27FC236}">
              <a16:creationId xmlns:a16="http://schemas.microsoft.com/office/drawing/2014/main" id="{00000000-0008-0000-2000-00004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42" name="257 CuadroTexto">
          <a:extLst>
            <a:ext uri="{FF2B5EF4-FFF2-40B4-BE49-F238E27FC236}">
              <a16:creationId xmlns:a16="http://schemas.microsoft.com/office/drawing/2014/main" id="{00000000-0008-0000-2000-00004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43" name="258 CuadroTexto">
          <a:extLst>
            <a:ext uri="{FF2B5EF4-FFF2-40B4-BE49-F238E27FC236}">
              <a16:creationId xmlns:a16="http://schemas.microsoft.com/office/drawing/2014/main" id="{00000000-0008-0000-2000-00004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44" name="259 CuadroTexto">
          <a:extLst>
            <a:ext uri="{FF2B5EF4-FFF2-40B4-BE49-F238E27FC236}">
              <a16:creationId xmlns:a16="http://schemas.microsoft.com/office/drawing/2014/main" id="{00000000-0008-0000-2000-00004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45" name="260 CuadroTexto">
          <a:extLst>
            <a:ext uri="{FF2B5EF4-FFF2-40B4-BE49-F238E27FC236}">
              <a16:creationId xmlns:a16="http://schemas.microsoft.com/office/drawing/2014/main" id="{00000000-0008-0000-2000-00004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46" name="261 CuadroTexto">
          <a:extLst>
            <a:ext uri="{FF2B5EF4-FFF2-40B4-BE49-F238E27FC236}">
              <a16:creationId xmlns:a16="http://schemas.microsoft.com/office/drawing/2014/main" id="{00000000-0008-0000-2000-00004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47" name="262 CuadroTexto">
          <a:extLst>
            <a:ext uri="{FF2B5EF4-FFF2-40B4-BE49-F238E27FC236}">
              <a16:creationId xmlns:a16="http://schemas.microsoft.com/office/drawing/2014/main" id="{00000000-0008-0000-2000-00004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48" name="263 CuadroTexto">
          <a:extLst>
            <a:ext uri="{FF2B5EF4-FFF2-40B4-BE49-F238E27FC236}">
              <a16:creationId xmlns:a16="http://schemas.microsoft.com/office/drawing/2014/main" id="{00000000-0008-0000-2000-00004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49" name="264 CuadroTexto">
          <a:extLst>
            <a:ext uri="{FF2B5EF4-FFF2-40B4-BE49-F238E27FC236}">
              <a16:creationId xmlns:a16="http://schemas.microsoft.com/office/drawing/2014/main" id="{00000000-0008-0000-2000-00004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50" name="265 CuadroTexto">
          <a:extLst>
            <a:ext uri="{FF2B5EF4-FFF2-40B4-BE49-F238E27FC236}">
              <a16:creationId xmlns:a16="http://schemas.microsoft.com/office/drawing/2014/main" id="{00000000-0008-0000-2000-00004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51" name="266 CuadroTexto">
          <a:extLst>
            <a:ext uri="{FF2B5EF4-FFF2-40B4-BE49-F238E27FC236}">
              <a16:creationId xmlns:a16="http://schemas.microsoft.com/office/drawing/2014/main" id="{00000000-0008-0000-2000-00004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52" name="267 CuadroTexto">
          <a:extLst>
            <a:ext uri="{FF2B5EF4-FFF2-40B4-BE49-F238E27FC236}">
              <a16:creationId xmlns:a16="http://schemas.microsoft.com/office/drawing/2014/main" id="{00000000-0008-0000-2000-00005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2366" cy="207869"/>
    <xdr:sp macro="" textlink="">
      <xdr:nvSpPr>
        <xdr:cNvPr id="3153" name="268 CuadroTexto">
          <a:extLst>
            <a:ext uri="{FF2B5EF4-FFF2-40B4-BE49-F238E27FC236}">
              <a16:creationId xmlns:a16="http://schemas.microsoft.com/office/drawing/2014/main" id="{00000000-0008-0000-2000-000051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154" name="269 CuadroTexto">
          <a:extLst>
            <a:ext uri="{FF2B5EF4-FFF2-40B4-BE49-F238E27FC236}">
              <a16:creationId xmlns:a16="http://schemas.microsoft.com/office/drawing/2014/main" id="{00000000-0008-0000-2000-000052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155" name="270 CuadroTexto">
          <a:extLst>
            <a:ext uri="{FF2B5EF4-FFF2-40B4-BE49-F238E27FC236}">
              <a16:creationId xmlns:a16="http://schemas.microsoft.com/office/drawing/2014/main" id="{00000000-0008-0000-2000-000053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156" name="271 CuadroTexto">
          <a:extLst>
            <a:ext uri="{FF2B5EF4-FFF2-40B4-BE49-F238E27FC236}">
              <a16:creationId xmlns:a16="http://schemas.microsoft.com/office/drawing/2014/main" id="{00000000-0008-0000-2000-000054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157" name="272 CuadroTexto">
          <a:extLst>
            <a:ext uri="{FF2B5EF4-FFF2-40B4-BE49-F238E27FC236}">
              <a16:creationId xmlns:a16="http://schemas.microsoft.com/office/drawing/2014/main" id="{00000000-0008-0000-2000-000055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158" name="273 CuadroTexto">
          <a:extLst>
            <a:ext uri="{FF2B5EF4-FFF2-40B4-BE49-F238E27FC236}">
              <a16:creationId xmlns:a16="http://schemas.microsoft.com/office/drawing/2014/main" id="{00000000-0008-0000-2000-000056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159" name="274 CuadroTexto">
          <a:extLst>
            <a:ext uri="{FF2B5EF4-FFF2-40B4-BE49-F238E27FC236}">
              <a16:creationId xmlns:a16="http://schemas.microsoft.com/office/drawing/2014/main" id="{00000000-0008-0000-2000-000057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160" name="275 CuadroTexto">
          <a:extLst>
            <a:ext uri="{FF2B5EF4-FFF2-40B4-BE49-F238E27FC236}">
              <a16:creationId xmlns:a16="http://schemas.microsoft.com/office/drawing/2014/main" id="{00000000-0008-0000-2000-000058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161" name="276 CuadroTexto">
          <a:extLst>
            <a:ext uri="{FF2B5EF4-FFF2-40B4-BE49-F238E27FC236}">
              <a16:creationId xmlns:a16="http://schemas.microsoft.com/office/drawing/2014/main" id="{00000000-0008-0000-2000-000059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162" name="277 CuadroTexto">
          <a:extLst>
            <a:ext uri="{FF2B5EF4-FFF2-40B4-BE49-F238E27FC236}">
              <a16:creationId xmlns:a16="http://schemas.microsoft.com/office/drawing/2014/main" id="{00000000-0008-0000-2000-00005A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163" name="278 CuadroTexto">
          <a:extLst>
            <a:ext uri="{FF2B5EF4-FFF2-40B4-BE49-F238E27FC236}">
              <a16:creationId xmlns:a16="http://schemas.microsoft.com/office/drawing/2014/main" id="{00000000-0008-0000-2000-00005B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164" name="279 CuadroTexto">
          <a:extLst>
            <a:ext uri="{FF2B5EF4-FFF2-40B4-BE49-F238E27FC236}">
              <a16:creationId xmlns:a16="http://schemas.microsoft.com/office/drawing/2014/main" id="{00000000-0008-0000-2000-00005C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165" name="280 CuadroTexto">
          <a:extLst>
            <a:ext uri="{FF2B5EF4-FFF2-40B4-BE49-F238E27FC236}">
              <a16:creationId xmlns:a16="http://schemas.microsoft.com/office/drawing/2014/main" id="{00000000-0008-0000-2000-00005D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166" name="281 CuadroTexto">
          <a:extLst>
            <a:ext uri="{FF2B5EF4-FFF2-40B4-BE49-F238E27FC236}">
              <a16:creationId xmlns:a16="http://schemas.microsoft.com/office/drawing/2014/main" id="{00000000-0008-0000-2000-00005E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167" name="282 CuadroTexto">
          <a:extLst>
            <a:ext uri="{FF2B5EF4-FFF2-40B4-BE49-F238E27FC236}">
              <a16:creationId xmlns:a16="http://schemas.microsoft.com/office/drawing/2014/main" id="{00000000-0008-0000-2000-00005F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168" name="283 CuadroTexto">
          <a:extLst>
            <a:ext uri="{FF2B5EF4-FFF2-40B4-BE49-F238E27FC236}">
              <a16:creationId xmlns:a16="http://schemas.microsoft.com/office/drawing/2014/main" id="{00000000-0008-0000-2000-000060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169" name="284 CuadroTexto">
          <a:extLst>
            <a:ext uri="{FF2B5EF4-FFF2-40B4-BE49-F238E27FC236}">
              <a16:creationId xmlns:a16="http://schemas.microsoft.com/office/drawing/2014/main" id="{00000000-0008-0000-2000-000061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70" name="285 CuadroTexto">
          <a:extLst>
            <a:ext uri="{FF2B5EF4-FFF2-40B4-BE49-F238E27FC236}">
              <a16:creationId xmlns:a16="http://schemas.microsoft.com/office/drawing/2014/main" id="{00000000-0008-0000-2000-00006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71" name="286 CuadroTexto">
          <a:extLst>
            <a:ext uri="{FF2B5EF4-FFF2-40B4-BE49-F238E27FC236}">
              <a16:creationId xmlns:a16="http://schemas.microsoft.com/office/drawing/2014/main" id="{00000000-0008-0000-2000-00006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72" name="287 CuadroTexto">
          <a:extLst>
            <a:ext uri="{FF2B5EF4-FFF2-40B4-BE49-F238E27FC236}">
              <a16:creationId xmlns:a16="http://schemas.microsoft.com/office/drawing/2014/main" id="{00000000-0008-0000-2000-00006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73" name="288 CuadroTexto">
          <a:extLst>
            <a:ext uri="{FF2B5EF4-FFF2-40B4-BE49-F238E27FC236}">
              <a16:creationId xmlns:a16="http://schemas.microsoft.com/office/drawing/2014/main" id="{00000000-0008-0000-2000-00006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74" name="289 CuadroTexto">
          <a:extLst>
            <a:ext uri="{FF2B5EF4-FFF2-40B4-BE49-F238E27FC236}">
              <a16:creationId xmlns:a16="http://schemas.microsoft.com/office/drawing/2014/main" id="{00000000-0008-0000-2000-00006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75" name="290 CuadroTexto">
          <a:extLst>
            <a:ext uri="{FF2B5EF4-FFF2-40B4-BE49-F238E27FC236}">
              <a16:creationId xmlns:a16="http://schemas.microsoft.com/office/drawing/2014/main" id="{00000000-0008-0000-2000-00006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76" name="291 CuadroTexto">
          <a:extLst>
            <a:ext uri="{FF2B5EF4-FFF2-40B4-BE49-F238E27FC236}">
              <a16:creationId xmlns:a16="http://schemas.microsoft.com/office/drawing/2014/main" id="{00000000-0008-0000-2000-00006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77" name="292 CuadroTexto">
          <a:extLst>
            <a:ext uri="{FF2B5EF4-FFF2-40B4-BE49-F238E27FC236}">
              <a16:creationId xmlns:a16="http://schemas.microsoft.com/office/drawing/2014/main" id="{00000000-0008-0000-2000-00006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78" name="293 CuadroTexto">
          <a:extLst>
            <a:ext uri="{FF2B5EF4-FFF2-40B4-BE49-F238E27FC236}">
              <a16:creationId xmlns:a16="http://schemas.microsoft.com/office/drawing/2014/main" id="{00000000-0008-0000-2000-00006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79" name="294 CuadroTexto">
          <a:extLst>
            <a:ext uri="{FF2B5EF4-FFF2-40B4-BE49-F238E27FC236}">
              <a16:creationId xmlns:a16="http://schemas.microsoft.com/office/drawing/2014/main" id="{00000000-0008-0000-2000-00006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80" name="295 CuadroTexto">
          <a:extLst>
            <a:ext uri="{FF2B5EF4-FFF2-40B4-BE49-F238E27FC236}">
              <a16:creationId xmlns:a16="http://schemas.microsoft.com/office/drawing/2014/main" id="{00000000-0008-0000-2000-00006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81" name="296 CuadroTexto">
          <a:extLst>
            <a:ext uri="{FF2B5EF4-FFF2-40B4-BE49-F238E27FC236}">
              <a16:creationId xmlns:a16="http://schemas.microsoft.com/office/drawing/2014/main" id="{00000000-0008-0000-2000-00006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182" name="298 CuadroTexto">
          <a:extLst>
            <a:ext uri="{FF2B5EF4-FFF2-40B4-BE49-F238E27FC236}">
              <a16:creationId xmlns:a16="http://schemas.microsoft.com/office/drawing/2014/main" id="{00000000-0008-0000-2000-00006E0C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183" name="299 CuadroTexto">
          <a:extLst>
            <a:ext uri="{FF2B5EF4-FFF2-40B4-BE49-F238E27FC236}">
              <a16:creationId xmlns:a16="http://schemas.microsoft.com/office/drawing/2014/main" id="{00000000-0008-0000-2000-00006F0C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184" name="300 CuadroTexto">
          <a:extLst>
            <a:ext uri="{FF2B5EF4-FFF2-40B4-BE49-F238E27FC236}">
              <a16:creationId xmlns:a16="http://schemas.microsoft.com/office/drawing/2014/main" id="{00000000-0008-0000-2000-0000700C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185" name="301 CuadroTexto">
          <a:extLst>
            <a:ext uri="{FF2B5EF4-FFF2-40B4-BE49-F238E27FC236}">
              <a16:creationId xmlns:a16="http://schemas.microsoft.com/office/drawing/2014/main" id="{00000000-0008-0000-2000-0000710C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186" name="302 CuadroTexto">
          <a:extLst>
            <a:ext uri="{FF2B5EF4-FFF2-40B4-BE49-F238E27FC236}">
              <a16:creationId xmlns:a16="http://schemas.microsoft.com/office/drawing/2014/main" id="{00000000-0008-0000-2000-0000720C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187" name="303 CuadroTexto">
          <a:extLst>
            <a:ext uri="{FF2B5EF4-FFF2-40B4-BE49-F238E27FC236}">
              <a16:creationId xmlns:a16="http://schemas.microsoft.com/office/drawing/2014/main" id="{00000000-0008-0000-2000-0000730C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188" name="304 CuadroTexto">
          <a:extLst>
            <a:ext uri="{FF2B5EF4-FFF2-40B4-BE49-F238E27FC236}">
              <a16:creationId xmlns:a16="http://schemas.microsoft.com/office/drawing/2014/main" id="{00000000-0008-0000-2000-0000740C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189" name="305 CuadroTexto">
          <a:extLst>
            <a:ext uri="{FF2B5EF4-FFF2-40B4-BE49-F238E27FC236}">
              <a16:creationId xmlns:a16="http://schemas.microsoft.com/office/drawing/2014/main" id="{00000000-0008-0000-2000-0000750C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190" name="452 CuadroTexto">
          <a:extLst>
            <a:ext uri="{FF2B5EF4-FFF2-40B4-BE49-F238E27FC236}">
              <a16:creationId xmlns:a16="http://schemas.microsoft.com/office/drawing/2014/main" id="{00000000-0008-0000-2000-0000760C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91" name="17 CuadroTexto">
          <a:extLst>
            <a:ext uri="{FF2B5EF4-FFF2-40B4-BE49-F238E27FC236}">
              <a16:creationId xmlns:a16="http://schemas.microsoft.com/office/drawing/2014/main" id="{00000000-0008-0000-2000-00007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7227" cy="217317"/>
    <xdr:sp macro="" textlink="">
      <xdr:nvSpPr>
        <xdr:cNvPr id="3192" name="90 CuadroTexto">
          <a:extLst>
            <a:ext uri="{FF2B5EF4-FFF2-40B4-BE49-F238E27FC236}">
              <a16:creationId xmlns:a16="http://schemas.microsoft.com/office/drawing/2014/main" id="{00000000-0008-0000-2000-0000780C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193" name="91 CuadroTexto">
          <a:extLst>
            <a:ext uri="{FF2B5EF4-FFF2-40B4-BE49-F238E27FC236}">
              <a16:creationId xmlns:a16="http://schemas.microsoft.com/office/drawing/2014/main" id="{00000000-0008-0000-2000-0000790C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194" name="92 CuadroTexto">
          <a:extLst>
            <a:ext uri="{FF2B5EF4-FFF2-40B4-BE49-F238E27FC236}">
              <a16:creationId xmlns:a16="http://schemas.microsoft.com/office/drawing/2014/main" id="{00000000-0008-0000-2000-00007A0C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195" name="93 CuadroTexto">
          <a:extLst>
            <a:ext uri="{FF2B5EF4-FFF2-40B4-BE49-F238E27FC236}">
              <a16:creationId xmlns:a16="http://schemas.microsoft.com/office/drawing/2014/main" id="{00000000-0008-0000-2000-00007B0C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196" name="94 CuadroTexto">
          <a:extLst>
            <a:ext uri="{FF2B5EF4-FFF2-40B4-BE49-F238E27FC236}">
              <a16:creationId xmlns:a16="http://schemas.microsoft.com/office/drawing/2014/main" id="{00000000-0008-0000-2000-00007C0C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197" name="95 CuadroTexto">
          <a:extLst>
            <a:ext uri="{FF2B5EF4-FFF2-40B4-BE49-F238E27FC236}">
              <a16:creationId xmlns:a16="http://schemas.microsoft.com/office/drawing/2014/main" id="{00000000-0008-0000-2000-00007D0C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198" name="96 CuadroTexto">
          <a:extLst>
            <a:ext uri="{FF2B5EF4-FFF2-40B4-BE49-F238E27FC236}">
              <a16:creationId xmlns:a16="http://schemas.microsoft.com/office/drawing/2014/main" id="{00000000-0008-0000-2000-00007E0C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199" name="97 CuadroTexto">
          <a:extLst>
            <a:ext uri="{FF2B5EF4-FFF2-40B4-BE49-F238E27FC236}">
              <a16:creationId xmlns:a16="http://schemas.microsoft.com/office/drawing/2014/main" id="{00000000-0008-0000-2000-00007F0C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200" name="98 CuadroTexto">
          <a:extLst>
            <a:ext uri="{FF2B5EF4-FFF2-40B4-BE49-F238E27FC236}">
              <a16:creationId xmlns:a16="http://schemas.microsoft.com/office/drawing/2014/main" id="{00000000-0008-0000-2000-0000800C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201" name="99 CuadroTexto">
          <a:extLst>
            <a:ext uri="{FF2B5EF4-FFF2-40B4-BE49-F238E27FC236}">
              <a16:creationId xmlns:a16="http://schemas.microsoft.com/office/drawing/2014/main" id="{00000000-0008-0000-2000-0000810C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202" name="100 CuadroTexto">
          <a:extLst>
            <a:ext uri="{FF2B5EF4-FFF2-40B4-BE49-F238E27FC236}">
              <a16:creationId xmlns:a16="http://schemas.microsoft.com/office/drawing/2014/main" id="{00000000-0008-0000-2000-0000820C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203" name="101 CuadroTexto">
          <a:extLst>
            <a:ext uri="{FF2B5EF4-FFF2-40B4-BE49-F238E27FC236}">
              <a16:creationId xmlns:a16="http://schemas.microsoft.com/office/drawing/2014/main" id="{00000000-0008-0000-2000-0000830C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04" name="118 CuadroTexto">
          <a:extLst>
            <a:ext uri="{FF2B5EF4-FFF2-40B4-BE49-F238E27FC236}">
              <a16:creationId xmlns:a16="http://schemas.microsoft.com/office/drawing/2014/main" id="{00000000-0008-0000-2000-00008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05" name="119 CuadroTexto">
          <a:extLst>
            <a:ext uri="{FF2B5EF4-FFF2-40B4-BE49-F238E27FC236}">
              <a16:creationId xmlns:a16="http://schemas.microsoft.com/office/drawing/2014/main" id="{00000000-0008-0000-2000-00008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06" name="120 CuadroTexto">
          <a:extLst>
            <a:ext uri="{FF2B5EF4-FFF2-40B4-BE49-F238E27FC236}">
              <a16:creationId xmlns:a16="http://schemas.microsoft.com/office/drawing/2014/main" id="{00000000-0008-0000-2000-00008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07" name="121 CuadroTexto">
          <a:extLst>
            <a:ext uri="{FF2B5EF4-FFF2-40B4-BE49-F238E27FC236}">
              <a16:creationId xmlns:a16="http://schemas.microsoft.com/office/drawing/2014/main" id="{00000000-0008-0000-2000-00008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08" name="122 CuadroTexto">
          <a:extLst>
            <a:ext uri="{FF2B5EF4-FFF2-40B4-BE49-F238E27FC236}">
              <a16:creationId xmlns:a16="http://schemas.microsoft.com/office/drawing/2014/main" id="{00000000-0008-0000-2000-00008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09" name="123 CuadroTexto">
          <a:extLst>
            <a:ext uri="{FF2B5EF4-FFF2-40B4-BE49-F238E27FC236}">
              <a16:creationId xmlns:a16="http://schemas.microsoft.com/office/drawing/2014/main" id="{00000000-0008-0000-2000-00008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10" name="124 CuadroTexto">
          <a:extLst>
            <a:ext uri="{FF2B5EF4-FFF2-40B4-BE49-F238E27FC236}">
              <a16:creationId xmlns:a16="http://schemas.microsoft.com/office/drawing/2014/main" id="{00000000-0008-0000-2000-00008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11" name="125 CuadroTexto">
          <a:extLst>
            <a:ext uri="{FF2B5EF4-FFF2-40B4-BE49-F238E27FC236}">
              <a16:creationId xmlns:a16="http://schemas.microsoft.com/office/drawing/2014/main" id="{00000000-0008-0000-2000-00008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12" name="143 CuadroTexto">
          <a:extLst>
            <a:ext uri="{FF2B5EF4-FFF2-40B4-BE49-F238E27FC236}">
              <a16:creationId xmlns:a16="http://schemas.microsoft.com/office/drawing/2014/main" id="{00000000-0008-0000-2000-00008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13" name="144 CuadroTexto">
          <a:extLst>
            <a:ext uri="{FF2B5EF4-FFF2-40B4-BE49-F238E27FC236}">
              <a16:creationId xmlns:a16="http://schemas.microsoft.com/office/drawing/2014/main" id="{00000000-0008-0000-2000-00008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14" name="145 CuadroTexto">
          <a:extLst>
            <a:ext uri="{FF2B5EF4-FFF2-40B4-BE49-F238E27FC236}">
              <a16:creationId xmlns:a16="http://schemas.microsoft.com/office/drawing/2014/main" id="{00000000-0008-0000-2000-00008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15" name="146 CuadroTexto">
          <a:extLst>
            <a:ext uri="{FF2B5EF4-FFF2-40B4-BE49-F238E27FC236}">
              <a16:creationId xmlns:a16="http://schemas.microsoft.com/office/drawing/2014/main" id="{00000000-0008-0000-2000-00008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16" name="147 CuadroTexto">
          <a:extLst>
            <a:ext uri="{FF2B5EF4-FFF2-40B4-BE49-F238E27FC236}">
              <a16:creationId xmlns:a16="http://schemas.microsoft.com/office/drawing/2014/main" id="{00000000-0008-0000-2000-00009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17" name="148 CuadroTexto">
          <a:extLst>
            <a:ext uri="{FF2B5EF4-FFF2-40B4-BE49-F238E27FC236}">
              <a16:creationId xmlns:a16="http://schemas.microsoft.com/office/drawing/2014/main" id="{00000000-0008-0000-2000-00009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18" name="149 CuadroTexto">
          <a:extLst>
            <a:ext uri="{FF2B5EF4-FFF2-40B4-BE49-F238E27FC236}">
              <a16:creationId xmlns:a16="http://schemas.microsoft.com/office/drawing/2014/main" id="{00000000-0008-0000-2000-00009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19" name="150 CuadroTexto">
          <a:extLst>
            <a:ext uri="{FF2B5EF4-FFF2-40B4-BE49-F238E27FC236}">
              <a16:creationId xmlns:a16="http://schemas.microsoft.com/office/drawing/2014/main" id="{00000000-0008-0000-2000-00009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20" name="151 CuadroTexto">
          <a:extLst>
            <a:ext uri="{FF2B5EF4-FFF2-40B4-BE49-F238E27FC236}">
              <a16:creationId xmlns:a16="http://schemas.microsoft.com/office/drawing/2014/main" id="{00000000-0008-0000-2000-00009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21" name="152 CuadroTexto">
          <a:extLst>
            <a:ext uri="{FF2B5EF4-FFF2-40B4-BE49-F238E27FC236}">
              <a16:creationId xmlns:a16="http://schemas.microsoft.com/office/drawing/2014/main" id="{00000000-0008-0000-2000-00009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22" name="153 CuadroTexto">
          <a:extLst>
            <a:ext uri="{FF2B5EF4-FFF2-40B4-BE49-F238E27FC236}">
              <a16:creationId xmlns:a16="http://schemas.microsoft.com/office/drawing/2014/main" id="{00000000-0008-0000-2000-00009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23" name="154 CuadroTexto">
          <a:extLst>
            <a:ext uri="{FF2B5EF4-FFF2-40B4-BE49-F238E27FC236}">
              <a16:creationId xmlns:a16="http://schemas.microsoft.com/office/drawing/2014/main" id="{00000000-0008-0000-2000-00009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24" name="155 CuadroTexto">
          <a:extLst>
            <a:ext uri="{FF2B5EF4-FFF2-40B4-BE49-F238E27FC236}">
              <a16:creationId xmlns:a16="http://schemas.microsoft.com/office/drawing/2014/main" id="{00000000-0008-0000-2000-00009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25" name="156 CuadroTexto">
          <a:extLst>
            <a:ext uri="{FF2B5EF4-FFF2-40B4-BE49-F238E27FC236}">
              <a16:creationId xmlns:a16="http://schemas.microsoft.com/office/drawing/2014/main" id="{00000000-0008-0000-2000-00009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26" name="157 CuadroTexto">
          <a:extLst>
            <a:ext uri="{FF2B5EF4-FFF2-40B4-BE49-F238E27FC236}">
              <a16:creationId xmlns:a16="http://schemas.microsoft.com/office/drawing/2014/main" id="{00000000-0008-0000-2000-00009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27" name="158 CuadroTexto">
          <a:extLst>
            <a:ext uri="{FF2B5EF4-FFF2-40B4-BE49-F238E27FC236}">
              <a16:creationId xmlns:a16="http://schemas.microsoft.com/office/drawing/2014/main" id="{00000000-0008-0000-2000-00009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28" name="159 CuadroTexto">
          <a:extLst>
            <a:ext uri="{FF2B5EF4-FFF2-40B4-BE49-F238E27FC236}">
              <a16:creationId xmlns:a16="http://schemas.microsoft.com/office/drawing/2014/main" id="{00000000-0008-0000-2000-00009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29" name="160 CuadroTexto">
          <a:extLst>
            <a:ext uri="{FF2B5EF4-FFF2-40B4-BE49-F238E27FC236}">
              <a16:creationId xmlns:a16="http://schemas.microsoft.com/office/drawing/2014/main" id="{00000000-0008-0000-2000-00009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30" name="161 CuadroTexto">
          <a:extLst>
            <a:ext uri="{FF2B5EF4-FFF2-40B4-BE49-F238E27FC236}">
              <a16:creationId xmlns:a16="http://schemas.microsoft.com/office/drawing/2014/main" id="{00000000-0008-0000-2000-00009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31" name="162 CuadroTexto">
          <a:extLst>
            <a:ext uri="{FF2B5EF4-FFF2-40B4-BE49-F238E27FC236}">
              <a16:creationId xmlns:a16="http://schemas.microsoft.com/office/drawing/2014/main" id="{00000000-0008-0000-2000-00009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32" name="163 CuadroTexto">
          <a:extLst>
            <a:ext uri="{FF2B5EF4-FFF2-40B4-BE49-F238E27FC236}">
              <a16:creationId xmlns:a16="http://schemas.microsoft.com/office/drawing/2014/main" id="{00000000-0008-0000-2000-0000A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33" name="164 CuadroTexto">
          <a:extLst>
            <a:ext uri="{FF2B5EF4-FFF2-40B4-BE49-F238E27FC236}">
              <a16:creationId xmlns:a16="http://schemas.microsoft.com/office/drawing/2014/main" id="{00000000-0008-0000-2000-0000A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34" name="165 CuadroTexto">
          <a:extLst>
            <a:ext uri="{FF2B5EF4-FFF2-40B4-BE49-F238E27FC236}">
              <a16:creationId xmlns:a16="http://schemas.microsoft.com/office/drawing/2014/main" id="{00000000-0008-0000-2000-0000A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35" name="166 CuadroTexto">
          <a:extLst>
            <a:ext uri="{FF2B5EF4-FFF2-40B4-BE49-F238E27FC236}">
              <a16:creationId xmlns:a16="http://schemas.microsoft.com/office/drawing/2014/main" id="{00000000-0008-0000-2000-0000A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36" name="167 CuadroTexto">
          <a:extLst>
            <a:ext uri="{FF2B5EF4-FFF2-40B4-BE49-F238E27FC236}">
              <a16:creationId xmlns:a16="http://schemas.microsoft.com/office/drawing/2014/main" id="{00000000-0008-0000-2000-0000A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37" name="168 CuadroTexto">
          <a:extLst>
            <a:ext uri="{FF2B5EF4-FFF2-40B4-BE49-F238E27FC236}">
              <a16:creationId xmlns:a16="http://schemas.microsoft.com/office/drawing/2014/main" id="{00000000-0008-0000-2000-0000A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38" name="169 CuadroTexto">
          <a:extLst>
            <a:ext uri="{FF2B5EF4-FFF2-40B4-BE49-F238E27FC236}">
              <a16:creationId xmlns:a16="http://schemas.microsoft.com/office/drawing/2014/main" id="{00000000-0008-0000-2000-0000A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39" name="170 CuadroTexto">
          <a:extLst>
            <a:ext uri="{FF2B5EF4-FFF2-40B4-BE49-F238E27FC236}">
              <a16:creationId xmlns:a16="http://schemas.microsoft.com/office/drawing/2014/main" id="{00000000-0008-0000-2000-0000A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40" name="171 CuadroTexto">
          <a:extLst>
            <a:ext uri="{FF2B5EF4-FFF2-40B4-BE49-F238E27FC236}">
              <a16:creationId xmlns:a16="http://schemas.microsoft.com/office/drawing/2014/main" id="{00000000-0008-0000-2000-0000A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41" name="172 CuadroTexto">
          <a:extLst>
            <a:ext uri="{FF2B5EF4-FFF2-40B4-BE49-F238E27FC236}">
              <a16:creationId xmlns:a16="http://schemas.microsoft.com/office/drawing/2014/main" id="{00000000-0008-0000-2000-0000A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42" name="173 CuadroTexto">
          <a:extLst>
            <a:ext uri="{FF2B5EF4-FFF2-40B4-BE49-F238E27FC236}">
              <a16:creationId xmlns:a16="http://schemas.microsoft.com/office/drawing/2014/main" id="{00000000-0008-0000-2000-0000A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43" name="174 CuadroTexto">
          <a:extLst>
            <a:ext uri="{FF2B5EF4-FFF2-40B4-BE49-F238E27FC236}">
              <a16:creationId xmlns:a16="http://schemas.microsoft.com/office/drawing/2014/main" id="{00000000-0008-0000-2000-0000A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44" name="175 CuadroTexto">
          <a:extLst>
            <a:ext uri="{FF2B5EF4-FFF2-40B4-BE49-F238E27FC236}">
              <a16:creationId xmlns:a16="http://schemas.microsoft.com/office/drawing/2014/main" id="{00000000-0008-0000-2000-0000A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45" name="176 CuadroTexto">
          <a:extLst>
            <a:ext uri="{FF2B5EF4-FFF2-40B4-BE49-F238E27FC236}">
              <a16:creationId xmlns:a16="http://schemas.microsoft.com/office/drawing/2014/main" id="{00000000-0008-0000-2000-0000A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46" name="177 CuadroTexto">
          <a:extLst>
            <a:ext uri="{FF2B5EF4-FFF2-40B4-BE49-F238E27FC236}">
              <a16:creationId xmlns:a16="http://schemas.microsoft.com/office/drawing/2014/main" id="{00000000-0008-0000-2000-0000A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47" name="178 CuadroTexto">
          <a:extLst>
            <a:ext uri="{FF2B5EF4-FFF2-40B4-BE49-F238E27FC236}">
              <a16:creationId xmlns:a16="http://schemas.microsoft.com/office/drawing/2014/main" id="{00000000-0008-0000-2000-0000A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48" name="179 CuadroTexto">
          <a:extLst>
            <a:ext uri="{FF2B5EF4-FFF2-40B4-BE49-F238E27FC236}">
              <a16:creationId xmlns:a16="http://schemas.microsoft.com/office/drawing/2014/main" id="{00000000-0008-0000-2000-0000B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49" name="180 CuadroTexto">
          <a:extLst>
            <a:ext uri="{FF2B5EF4-FFF2-40B4-BE49-F238E27FC236}">
              <a16:creationId xmlns:a16="http://schemas.microsoft.com/office/drawing/2014/main" id="{00000000-0008-0000-2000-0000B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50" name="181 CuadroTexto">
          <a:extLst>
            <a:ext uri="{FF2B5EF4-FFF2-40B4-BE49-F238E27FC236}">
              <a16:creationId xmlns:a16="http://schemas.microsoft.com/office/drawing/2014/main" id="{00000000-0008-0000-2000-0000B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51" name="182 CuadroTexto">
          <a:extLst>
            <a:ext uri="{FF2B5EF4-FFF2-40B4-BE49-F238E27FC236}">
              <a16:creationId xmlns:a16="http://schemas.microsoft.com/office/drawing/2014/main" id="{00000000-0008-0000-2000-0000B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52" name="183 CuadroTexto">
          <a:extLst>
            <a:ext uri="{FF2B5EF4-FFF2-40B4-BE49-F238E27FC236}">
              <a16:creationId xmlns:a16="http://schemas.microsoft.com/office/drawing/2014/main" id="{00000000-0008-0000-2000-0000B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53" name="184 CuadroTexto">
          <a:extLst>
            <a:ext uri="{FF2B5EF4-FFF2-40B4-BE49-F238E27FC236}">
              <a16:creationId xmlns:a16="http://schemas.microsoft.com/office/drawing/2014/main" id="{00000000-0008-0000-2000-0000B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54" name="185 CuadroTexto">
          <a:extLst>
            <a:ext uri="{FF2B5EF4-FFF2-40B4-BE49-F238E27FC236}">
              <a16:creationId xmlns:a16="http://schemas.microsoft.com/office/drawing/2014/main" id="{00000000-0008-0000-2000-0000B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55" name="186 CuadroTexto">
          <a:extLst>
            <a:ext uri="{FF2B5EF4-FFF2-40B4-BE49-F238E27FC236}">
              <a16:creationId xmlns:a16="http://schemas.microsoft.com/office/drawing/2014/main" id="{00000000-0008-0000-2000-0000B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56" name="187 CuadroTexto">
          <a:extLst>
            <a:ext uri="{FF2B5EF4-FFF2-40B4-BE49-F238E27FC236}">
              <a16:creationId xmlns:a16="http://schemas.microsoft.com/office/drawing/2014/main" id="{00000000-0008-0000-2000-0000B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57" name="188 CuadroTexto">
          <a:extLst>
            <a:ext uri="{FF2B5EF4-FFF2-40B4-BE49-F238E27FC236}">
              <a16:creationId xmlns:a16="http://schemas.microsoft.com/office/drawing/2014/main" id="{00000000-0008-0000-2000-0000B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58" name="189 CuadroTexto">
          <a:extLst>
            <a:ext uri="{FF2B5EF4-FFF2-40B4-BE49-F238E27FC236}">
              <a16:creationId xmlns:a16="http://schemas.microsoft.com/office/drawing/2014/main" id="{00000000-0008-0000-2000-0000B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59" name="190 CuadroTexto">
          <a:extLst>
            <a:ext uri="{FF2B5EF4-FFF2-40B4-BE49-F238E27FC236}">
              <a16:creationId xmlns:a16="http://schemas.microsoft.com/office/drawing/2014/main" id="{00000000-0008-0000-2000-0000B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60" name="191 CuadroTexto">
          <a:extLst>
            <a:ext uri="{FF2B5EF4-FFF2-40B4-BE49-F238E27FC236}">
              <a16:creationId xmlns:a16="http://schemas.microsoft.com/office/drawing/2014/main" id="{00000000-0008-0000-2000-0000B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61" name="192 CuadroTexto">
          <a:extLst>
            <a:ext uri="{FF2B5EF4-FFF2-40B4-BE49-F238E27FC236}">
              <a16:creationId xmlns:a16="http://schemas.microsoft.com/office/drawing/2014/main" id="{00000000-0008-0000-2000-0000B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62" name="193 CuadroTexto">
          <a:extLst>
            <a:ext uri="{FF2B5EF4-FFF2-40B4-BE49-F238E27FC236}">
              <a16:creationId xmlns:a16="http://schemas.microsoft.com/office/drawing/2014/main" id="{00000000-0008-0000-2000-0000B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63" name="194 CuadroTexto">
          <a:extLst>
            <a:ext uri="{FF2B5EF4-FFF2-40B4-BE49-F238E27FC236}">
              <a16:creationId xmlns:a16="http://schemas.microsoft.com/office/drawing/2014/main" id="{00000000-0008-0000-2000-0000B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64" name="195 CuadroTexto">
          <a:extLst>
            <a:ext uri="{FF2B5EF4-FFF2-40B4-BE49-F238E27FC236}">
              <a16:creationId xmlns:a16="http://schemas.microsoft.com/office/drawing/2014/main" id="{00000000-0008-0000-2000-0000C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65" name="196 CuadroTexto">
          <a:extLst>
            <a:ext uri="{FF2B5EF4-FFF2-40B4-BE49-F238E27FC236}">
              <a16:creationId xmlns:a16="http://schemas.microsoft.com/office/drawing/2014/main" id="{00000000-0008-0000-2000-0000C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66" name="197 CuadroTexto">
          <a:extLst>
            <a:ext uri="{FF2B5EF4-FFF2-40B4-BE49-F238E27FC236}">
              <a16:creationId xmlns:a16="http://schemas.microsoft.com/office/drawing/2014/main" id="{00000000-0008-0000-2000-0000C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67" name="198 CuadroTexto">
          <a:extLst>
            <a:ext uri="{FF2B5EF4-FFF2-40B4-BE49-F238E27FC236}">
              <a16:creationId xmlns:a16="http://schemas.microsoft.com/office/drawing/2014/main" id="{00000000-0008-0000-2000-0000C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68" name="199 CuadroTexto">
          <a:extLst>
            <a:ext uri="{FF2B5EF4-FFF2-40B4-BE49-F238E27FC236}">
              <a16:creationId xmlns:a16="http://schemas.microsoft.com/office/drawing/2014/main" id="{00000000-0008-0000-2000-0000C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69" name="200 CuadroTexto">
          <a:extLst>
            <a:ext uri="{FF2B5EF4-FFF2-40B4-BE49-F238E27FC236}">
              <a16:creationId xmlns:a16="http://schemas.microsoft.com/office/drawing/2014/main" id="{00000000-0008-0000-2000-0000C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70" name="201 CuadroTexto">
          <a:extLst>
            <a:ext uri="{FF2B5EF4-FFF2-40B4-BE49-F238E27FC236}">
              <a16:creationId xmlns:a16="http://schemas.microsoft.com/office/drawing/2014/main" id="{00000000-0008-0000-2000-0000C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71" name="202 CuadroTexto">
          <a:extLst>
            <a:ext uri="{FF2B5EF4-FFF2-40B4-BE49-F238E27FC236}">
              <a16:creationId xmlns:a16="http://schemas.microsoft.com/office/drawing/2014/main" id="{00000000-0008-0000-2000-0000C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72" name="203 CuadroTexto">
          <a:extLst>
            <a:ext uri="{FF2B5EF4-FFF2-40B4-BE49-F238E27FC236}">
              <a16:creationId xmlns:a16="http://schemas.microsoft.com/office/drawing/2014/main" id="{00000000-0008-0000-2000-0000C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73" name="204 CuadroTexto">
          <a:extLst>
            <a:ext uri="{FF2B5EF4-FFF2-40B4-BE49-F238E27FC236}">
              <a16:creationId xmlns:a16="http://schemas.microsoft.com/office/drawing/2014/main" id="{00000000-0008-0000-2000-0000C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74" name="205 CuadroTexto">
          <a:extLst>
            <a:ext uri="{FF2B5EF4-FFF2-40B4-BE49-F238E27FC236}">
              <a16:creationId xmlns:a16="http://schemas.microsoft.com/office/drawing/2014/main" id="{00000000-0008-0000-2000-0000C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75" name="206 CuadroTexto">
          <a:extLst>
            <a:ext uri="{FF2B5EF4-FFF2-40B4-BE49-F238E27FC236}">
              <a16:creationId xmlns:a16="http://schemas.microsoft.com/office/drawing/2014/main" id="{00000000-0008-0000-2000-0000C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76" name="207 CuadroTexto">
          <a:extLst>
            <a:ext uri="{FF2B5EF4-FFF2-40B4-BE49-F238E27FC236}">
              <a16:creationId xmlns:a16="http://schemas.microsoft.com/office/drawing/2014/main" id="{00000000-0008-0000-2000-0000C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77" name="208 CuadroTexto">
          <a:extLst>
            <a:ext uri="{FF2B5EF4-FFF2-40B4-BE49-F238E27FC236}">
              <a16:creationId xmlns:a16="http://schemas.microsoft.com/office/drawing/2014/main" id="{00000000-0008-0000-2000-0000C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78" name="209 CuadroTexto">
          <a:extLst>
            <a:ext uri="{FF2B5EF4-FFF2-40B4-BE49-F238E27FC236}">
              <a16:creationId xmlns:a16="http://schemas.microsoft.com/office/drawing/2014/main" id="{00000000-0008-0000-2000-0000C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79" name="210 CuadroTexto">
          <a:extLst>
            <a:ext uri="{FF2B5EF4-FFF2-40B4-BE49-F238E27FC236}">
              <a16:creationId xmlns:a16="http://schemas.microsoft.com/office/drawing/2014/main" id="{00000000-0008-0000-2000-0000C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80" name="211 CuadroTexto">
          <a:extLst>
            <a:ext uri="{FF2B5EF4-FFF2-40B4-BE49-F238E27FC236}">
              <a16:creationId xmlns:a16="http://schemas.microsoft.com/office/drawing/2014/main" id="{00000000-0008-0000-2000-0000D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81" name="212 CuadroTexto">
          <a:extLst>
            <a:ext uri="{FF2B5EF4-FFF2-40B4-BE49-F238E27FC236}">
              <a16:creationId xmlns:a16="http://schemas.microsoft.com/office/drawing/2014/main" id="{00000000-0008-0000-2000-0000D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82" name="213 CuadroTexto">
          <a:extLst>
            <a:ext uri="{FF2B5EF4-FFF2-40B4-BE49-F238E27FC236}">
              <a16:creationId xmlns:a16="http://schemas.microsoft.com/office/drawing/2014/main" id="{00000000-0008-0000-2000-0000D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83" name="214 CuadroTexto">
          <a:extLst>
            <a:ext uri="{FF2B5EF4-FFF2-40B4-BE49-F238E27FC236}">
              <a16:creationId xmlns:a16="http://schemas.microsoft.com/office/drawing/2014/main" id="{00000000-0008-0000-2000-0000D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84" name="215 CuadroTexto">
          <a:extLst>
            <a:ext uri="{FF2B5EF4-FFF2-40B4-BE49-F238E27FC236}">
              <a16:creationId xmlns:a16="http://schemas.microsoft.com/office/drawing/2014/main" id="{00000000-0008-0000-2000-0000D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85" name="216 CuadroTexto">
          <a:extLst>
            <a:ext uri="{FF2B5EF4-FFF2-40B4-BE49-F238E27FC236}">
              <a16:creationId xmlns:a16="http://schemas.microsoft.com/office/drawing/2014/main" id="{00000000-0008-0000-2000-0000D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86" name="217 CuadroTexto">
          <a:extLst>
            <a:ext uri="{FF2B5EF4-FFF2-40B4-BE49-F238E27FC236}">
              <a16:creationId xmlns:a16="http://schemas.microsoft.com/office/drawing/2014/main" id="{00000000-0008-0000-2000-0000D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87" name="218 CuadroTexto">
          <a:extLst>
            <a:ext uri="{FF2B5EF4-FFF2-40B4-BE49-F238E27FC236}">
              <a16:creationId xmlns:a16="http://schemas.microsoft.com/office/drawing/2014/main" id="{00000000-0008-0000-2000-0000D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88" name="219 CuadroTexto">
          <a:extLst>
            <a:ext uri="{FF2B5EF4-FFF2-40B4-BE49-F238E27FC236}">
              <a16:creationId xmlns:a16="http://schemas.microsoft.com/office/drawing/2014/main" id="{00000000-0008-0000-2000-0000D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89" name="220 CuadroTexto">
          <a:extLst>
            <a:ext uri="{FF2B5EF4-FFF2-40B4-BE49-F238E27FC236}">
              <a16:creationId xmlns:a16="http://schemas.microsoft.com/office/drawing/2014/main" id="{00000000-0008-0000-2000-0000D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90" name="221 CuadroTexto">
          <a:extLst>
            <a:ext uri="{FF2B5EF4-FFF2-40B4-BE49-F238E27FC236}">
              <a16:creationId xmlns:a16="http://schemas.microsoft.com/office/drawing/2014/main" id="{00000000-0008-0000-2000-0000D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91" name="222 CuadroTexto">
          <a:extLst>
            <a:ext uri="{FF2B5EF4-FFF2-40B4-BE49-F238E27FC236}">
              <a16:creationId xmlns:a16="http://schemas.microsoft.com/office/drawing/2014/main" id="{00000000-0008-0000-2000-0000D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92" name="223 CuadroTexto">
          <a:extLst>
            <a:ext uri="{FF2B5EF4-FFF2-40B4-BE49-F238E27FC236}">
              <a16:creationId xmlns:a16="http://schemas.microsoft.com/office/drawing/2014/main" id="{00000000-0008-0000-2000-0000D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93" name="224 CuadroTexto">
          <a:extLst>
            <a:ext uri="{FF2B5EF4-FFF2-40B4-BE49-F238E27FC236}">
              <a16:creationId xmlns:a16="http://schemas.microsoft.com/office/drawing/2014/main" id="{00000000-0008-0000-2000-0000D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94" name="225 CuadroTexto">
          <a:extLst>
            <a:ext uri="{FF2B5EF4-FFF2-40B4-BE49-F238E27FC236}">
              <a16:creationId xmlns:a16="http://schemas.microsoft.com/office/drawing/2014/main" id="{00000000-0008-0000-2000-0000D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95" name="226 CuadroTexto">
          <a:extLst>
            <a:ext uri="{FF2B5EF4-FFF2-40B4-BE49-F238E27FC236}">
              <a16:creationId xmlns:a16="http://schemas.microsoft.com/office/drawing/2014/main" id="{00000000-0008-0000-2000-0000D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96" name="227 CuadroTexto">
          <a:extLst>
            <a:ext uri="{FF2B5EF4-FFF2-40B4-BE49-F238E27FC236}">
              <a16:creationId xmlns:a16="http://schemas.microsoft.com/office/drawing/2014/main" id="{00000000-0008-0000-2000-0000E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97" name="228 CuadroTexto">
          <a:extLst>
            <a:ext uri="{FF2B5EF4-FFF2-40B4-BE49-F238E27FC236}">
              <a16:creationId xmlns:a16="http://schemas.microsoft.com/office/drawing/2014/main" id="{00000000-0008-0000-2000-0000E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98" name="229 CuadroTexto">
          <a:extLst>
            <a:ext uri="{FF2B5EF4-FFF2-40B4-BE49-F238E27FC236}">
              <a16:creationId xmlns:a16="http://schemas.microsoft.com/office/drawing/2014/main" id="{00000000-0008-0000-2000-0000E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99" name="230 CuadroTexto">
          <a:extLst>
            <a:ext uri="{FF2B5EF4-FFF2-40B4-BE49-F238E27FC236}">
              <a16:creationId xmlns:a16="http://schemas.microsoft.com/office/drawing/2014/main" id="{00000000-0008-0000-2000-0000E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00" name="231 CuadroTexto">
          <a:extLst>
            <a:ext uri="{FF2B5EF4-FFF2-40B4-BE49-F238E27FC236}">
              <a16:creationId xmlns:a16="http://schemas.microsoft.com/office/drawing/2014/main" id="{00000000-0008-0000-2000-0000E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01" name="232 CuadroTexto">
          <a:extLst>
            <a:ext uri="{FF2B5EF4-FFF2-40B4-BE49-F238E27FC236}">
              <a16:creationId xmlns:a16="http://schemas.microsoft.com/office/drawing/2014/main" id="{00000000-0008-0000-2000-0000E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02" name="233 CuadroTexto">
          <a:extLst>
            <a:ext uri="{FF2B5EF4-FFF2-40B4-BE49-F238E27FC236}">
              <a16:creationId xmlns:a16="http://schemas.microsoft.com/office/drawing/2014/main" id="{00000000-0008-0000-2000-0000E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03" name="234 CuadroTexto">
          <a:extLst>
            <a:ext uri="{FF2B5EF4-FFF2-40B4-BE49-F238E27FC236}">
              <a16:creationId xmlns:a16="http://schemas.microsoft.com/office/drawing/2014/main" id="{00000000-0008-0000-2000-0000E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04" name="235 CuadroTexto">
          <a:extLst>
            <a:ext uri="{FF2B5EF4-FFF2-40B4-BE49-F238E27FC236}">
              <a16:creationId xmlns:a16="http://schemas.microsoft.com/office/drawing/2014/main" id="{00000000-0008-0000-2000-0000E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05" name="236 CuadroTexto">
          <a:extLst>
            <a:ext uri="{FF2B5EF4-FFF2-40B4-BE49-F238E27FC236}">
              <a16:creationId xmlns:a16="http://schemas.microsoft.com/office/drawing/2014/main" id="{00000000-0008-0000-2000-0000E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06" name="237 CuadroTexto">
          <a:extLst>
            <a:ext uri="{FF2B5EF4-FFF2-40B4-BE49-F238E27FC236}">
              <a16:creationId xmlns:a16="http://schemas.microsoft.com/office/drawing/2014/main" id="{00000000-0008-0000-2000-0000E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07" name="238 CuadroTexto">
          <a:extLst>
            <a:ext uri="{FF2B5EF4-FFF2-40B4-BE49-F238E27FC236}">
              <a16:creationId xmlns:a16="http://schemas.microsoft.com/office/drawing/2014/main" id="{00000000-0008-0000-2000-0000E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08" name="239 CuadroTexto">
          <a:extLst>
            <a:ext uri="{FF2B5EF4-FFF2-40B4-BE49-F238E27FC236}">
              <a16:creationId xmlns:a16="http://schemas.microsoft.com/office/drawing/2014/main" id="{00000000-0008-0000-2000-0000E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09" name="240 CuadroTexto">
          <a:extLst>
            <a:ext uri="{FF2B5EF4-FFF2-40B4-BE49-F238E27FC236}">
              <a16:creationId xmlns:a16="http://schemas.microsoft.com/office/drawing/2014/main" id="{00000000-0008-0000-2000-0000E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10" name="241 CuadroTexto">
          <a:extLst>
            <a:ext uri="{FF2B5EF4-FFF2-40B4-BE49-F238E27FC236}">
              <a16:creationId xmlns:a16="http://schemas.microsoft.com/office/drawing/2014/main" id="{00000000-0008-0000-2000-0000E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11" name="242 CuadroTexto">
          <a:extLst>
            <a:ext uri="{FF2B5EF4-FFF2-40B4-BE49-F238E27FC236}">
              <a16:creationId xmlns:a16="http://schemas.microsoft.com/office/drawing/2014/main" id="{00000000-0008-0000-2000-0000E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12" name="243 CuadroTexto">
          <a:extLst>
            <a:ext uri="{FF2B5EF4-FFF2-40B4-BE49-F238E27FC236}">
              <a16:creationId xmlns:a16="http://schemas.microsoft.com/office/drawing/2014/main" id="{00000000-0008-0000-2000-0000F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13" name="244 CuadroTexto">
          <a:extLst>
            <a:ext uri="{FF2B5EF4-FFF2-40B4-BE49-F238E27FC236}">
              <a16:creationId xmlns:a16="http://schemas.microsoft.com/office/drawing/2014/main" id="{00000000-0008-0000-2000-0000F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14" name="245 CuadroTexto">
          <a:extLst>
            <a:ext uri="{FF2B5EF4-FFF2-40B4-BE49-F238E27FC236}">
              <a16:creationId xmlns:a16="http://schemas.microsoft.com/office/drawing/2014/main" id="{00000000-0008-0000-2000-0000F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15" name="246 CuadroTexto">
          <a:extLst>
            <a:ext uri="{FF2B5EF4-FFF2-40B4-BE49-F238E27FC236}">
              <a16:creationId xmlns:a16="http://schemas.microsoft.com/office/drawing/2014/main" id="{00000000-0008-0000-2000-0000F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16" name="247 CuadroTexto">
          <a:extLst>
            <a:ext uri="{FF2B5EF4-FFF2-40B4-BE49-F238E27FC236}">
              <a16:creationId xmlns:a16="http://schemas.microsoft.com/office/drawing/2014/main" id="{00000000-0008-0000-2000-0000F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17" name="248 CuadroTexto">
          <a:extLst>
            <a:ext uri="{FF2B5EF4-FFF2-40B4-BE49-F238E27FC236}">
              <a16:creationId xmlns:a16="http://schemas.microsoft.com/office/drawing/2014/main" id="{00000000-0008-0000-2000-0000F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18" name="249 CuadroTexto">
          <a:extLst>
            <a:ext uri="{FF2B5EF4-FFF2-40B4-BE49-F238E27FC236}">
              <a16:creationId xmlns:a16="http://schemas.microsoft.com/office/drawing/2014/main" id="{00000000-0008-0000-2000-0000F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19" name="250 CuadroTexto">
          <a:extLst>
            <a:ext uri="{FF2B5EF4-FFF2-40B4-BE49-F238E27FC236}">
              <a16:creationId xmlns:a16="http://schemas.microsoft.com/office/drawing/2014/main" id="{00000000-0008-0000-2000-0000F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20" name="251 CuadroTexto">
          <a:extLst>
            <a:ext uri="{FF2B5EF4-FFF2-40B4-BE49-F238E27FC236}">
              <a16:creationId xmlns:a16="http://schemas.microsoft.com/office/drawing/2014/main" id="{00000000-0008-0000-2000-0000F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21" name="252 CuadroTexto">
          <a:extLst>
            <a:ext uri="{FF2B5EF4-FFF2-40B4-BE49-F238E27FC236}">
              <a16:creationId xmlns:a16="http://schemas.microsoft.com/office/drawing/2014/main" id="{00000000-0008-0000-2000-0000F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22" name="253 CuadroTexto">
          <a:extLst>
            <a:ext uri="{FF2B5EF4-FFF2-40B4-BE49-F238E27FC236}">
              <a16:creationId xmlns:a16="http://schemas.microsoft.com/office/drawing/2014/main" id="{00000000-0008-0000-2000-0000F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23" name="254 CuadroTexto">
          <a:extLst>
            <a:ext uri="{FF2B5EF4-FFF2-40B4-BE49-F238E27FC236}">
              <a16:creationId xmlns:a16="http://schemas.microsoft.com/office/drawing/2014/main" id="{00000000-0008-0000-2000-0000F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24" name="255 CuadroTexto">
          <a:extLst>
            <a:ext uri="{FF2B5EF4-FFF2-40B4-BE49-F238E27FC236}">
              <a16:creationId xmlns:a16="http://schemas.microsoft.com/office/drawing/2014/main" id="{00000000-0008-0000-2000-0000F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25" name="256 CuadroTexto">
          <a:extLst>
            <a:ext uri="{FF2B5EF4-FFF2-40B4-BE49-F238E27FC236}">
              <a16:creationId xmlns:a16="http://schemas.microsoft.com/office/drawing/2014/main" id="{00000000-0008-0000-2000-0000F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26" name="257 CuadroTexto">
          <a:extLst>
            <a:ext uri="{FF2B5EF4-FFF2-40B4-BE49-F238E27FC236}">
              <a16:creationId xmlns:a16="http://schemas.microsoft.com/office/drawing/2014/main" id="{00000000-0008-0000-2000-0000F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27" name="258 CuadroTexto">
          <a:extLst>
            <a:ext uri="{FF2B5EF4-FFF2-40B4-BE49-F238E27FC236}">
              <a16:creationId xmlns:a16="http://schemas.microsoft.com/office/drawing/2014/main" id="{00000000-0008-0000-2000-0000F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28" name="259 CuadroTexto">
          <a:extLst>
            <a:ext uri="{FF2B5EF4-FFF2-40B4-BE49-F238E27FC236}">
              <a16:creationId xmlns:a16="http://schemas.microsoft.com/office/drawing/2014/main" id="{00000000-0008-0000-2000-00000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29" name="260 CuadroTexto">
          <a:extLst>
            <a:ext uri="{FF2B5EF4-FFF2-40B4-BE49-F238E27FC236}">
              <a16:creationId xmlns:a16="http://schemas.microsoft.com/office/drawing/2014/main" id="{00000000-0008-0000-2000-00000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30" name="261 CuadroTexto">
          <a:extLst>
            <a:ext uri="{FF2B5EF4-FFF2-40B4-BE49-F238E27FC236}">
              <a16:creationId xmlns:a16="http://schemas.microsoft.com/office/drawing/2014/main" id="{00000000-0008-0000-2000-00000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31" name="262 CuadroTexto">
          <a:extLst>
            <a:ext uri="{FF2B5EF4-FFF2-40B4-BE49-F238E27FC236}">
              <a16:creationId xmlns:a16="http://schemas.microsoft.com/office/drawing/2014/main" id="{00000000-0008-0000-2000-00000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32" name="263 CuadroTexto">
          <a:extLst>
            <a:ext uri="{FF2B5EF4-FFF2-40B4-BE49-F238E27FC236}">
              <a16:creationId xmlns:a16="http://schemas.microsoft.com/office/drawing/2014/main" id="{00000000-0008-0000-2000-00000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33" name="264 CuadroTexto">
          <a:extLst>
            <a:ext uri="{FF2B5EF4-FFF2-40B4-BE49-F238E27FC236}">
              <a16:creationId xmlns:a16="http://schemas.microsoft.com/office/drawing/2014/main" id="{00000000-0008-0000-2000-00000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34" name="265 CuadroTexto">
          <a:extLst>
            <a:ext uri="{FF2B5EF4-FFF2-40B4-BE49-F238E27FC236}">
              <a16:creationId xmlns:a16="http://schemas.microsoft.com/office/drawing/2014/main" id="{00000000-0008-0000-2000-00000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35" name="266 CuadroTexto">
          <a:extLst>
            <a:ext uri="{FF2B5EF4-FFF2-40B4-BE49-F238E27FC236}">
              <a16:creationId xmlns:a16="http://schemas.microsoft.com/office/drawing/2014/main" id="{00000000-0008-0000-2000-00000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36" name="267 CuadroTexto">
          <a:extLst>
            <a:ext uri="{FF2B5EF4-FFF2-40B4-BE49-F238E27FC236}">
              <a16:creationId xmlns:a16="http://schemas.microsoft.com/office/drawing/2014/main" id="{00000000-0008-0000-2000-000008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2366" cy="207869"/>
    <xdr:sp macro="" textlink="">
      <xdr:nvSpPr>
        <xdr:cNvPr id="3337" name="268 CuadroTexto">
          <a:extLst>
            <a:ext uri="{FF2B5EF4-FFF2-40B4-BE49-F238E27FC236}">
              <a16:creationId xmlns:a16="http://schemas.microsoft.com/office/drawing/2014/main" id="{00000000-0008-0000-2000-000009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338" name="269 CuadroTexto">
          <a:extLst>
            <a:ext uri="{FF2B5EF4-FFF2-40B4-BE49-F238E27FC236}">
              <a16:creationId xmlns:a16="http://schemas.microsoft.com/office/drawing/2014/main" id="{00000000-0008-0000-2000-00000A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339" name="270 CuadroTexto">
          <a:extLst>
            <a:ext uri="{FF2B5EF4-FFF2-40B4-BE49-F238E27FC236}">
              <a16:creationId xmlns:a16="http://schemas.microsoft.com/office/drawing/2014/main" id="{00000000-0008-0000-2000-00000B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340" name="271 CuadroTexto">
          <a:extLst>
            <a:ext uri="{FF2B5EF4-FFF2-40B4-BE49-F238E27FC236}">
              <a16:creationId xmlns:a16="http://schemas.microsoft.com/office/drawing/2014/main" id="{00000000-0008-0000-2000-00000C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341" name="272 CuadroTexto">
          <a:extLst>
            <a:ext uri="{FF2B5EF4-FFF2-40B4-BE49-F238E27FC236}">
              <a16:creationId xmlns:a16="http://schemas.microsoft.com/office/drawing/2014/main" id="{00000000-0008-0000-2000-00000D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342" name="273 CuadroTexto">
          <a:extLst>
            <a:ext uri="{FF2B5EF4-FFF2-40B4-BE49-F238E27FC236}">
              <a16:creationId xmlns:a16="http://schemas.microsoft.com/office/drawing/2014/main" id="{00000000-0008-0000-2000-00000E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343" name="274 CuadroTexto">
          <a:extLst>
            <a:ext uri="{FF2B5EF4-FFF2-40B4-BE49-F238E27FC236}">
              <a16:creationId xmlns:a16="http://schemas.microsoft.com/office/drawing/2014/main" id="{00000000-0008-0000-2000-00000F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344" name="275 CuadroTexto">
          <a:extLst>
            <a:ext uri="{FF2B5EF4-FFF2-40B4-BE49-F238E27FC236}">
              <a16:creationId xmlns:a16="http://schemas.microsoft.com/office/drawing/2014/main" id="{00000000-0008-0000-2000-000010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345" name="276 CuadroTexto">
          <a:extLst>
            <a:ext uri="{FF2B5EF4-FFF2-40B4-BE49-F238E27FC236}">
              <a16:creationId xmlns:a16="http://schemas.microsoft.com/office/drawing/2014/main" id="{00000000-0008-0000-2000-000011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346" name="277 CuadroTexto">
          <a:extLst>
            <a:ext uri="{FF2B5EF4-FFF2-40B4-BE49-F238E27FC236}">
              <a16:creationId xmlns:a16="http://schemas.microsoft.com/office/drawing/2014/main" id="{00000000-0008-0000-2000-000012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347" name="278 CuadroTexto">
          <a:extLst>
            <a:ext uri="{FF2B5EF4-FFF2-40B4-BE49-F238E27FC236}">
              <a16:creationId xmlns:a16="http://schemas.microsoft.com/office/drawing/2014/main" id="{00000000-0008-0000-2000-000013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348" name="279 CuadroTexto">
          <a:extLst>
            <a:ext uri="{FF2B5EF4-FFF2-40B4-BE49-F238E27FC236}">
              <a16:creationId xmlns:a16="http://schemas.microsoft.com/office/drawing/2014/main" id="{00000000-0008-0000-2000-000014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349" name="280 CuadroTexto">
          <a:extLst>
            <a:ext uri="{FF2B5EF4-FFF2-40B4-BE49-F238E27FC236}">
              <a16:creationId xmlns:a16="http://schemas.microsoft.com/office/drawing/2014/main" id="{00000000-0008-0000-2000-000015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350" name="281 CuadroTexto">
          <a:extLst>
            <a:ext uri="{FF2B5EF4-FFF2-40B4-BE49-F238E27FC236}">
              <a16:creationId xmlns:a16="http://schemas.microsoft.com/office/drawing/2014/main" id="{00000000-0008-0000-2000-000016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351" name="282 CuadroTexto">
          <a:extLst>
            <a:ext uri="{FF2B5EF4-FFF2-40B4-BE49-F238E27FC236}">
              <a16:creationId xmlns:a16="http://schemas.microsoft.com/office/drawing/2014/main" id="{00000000-0008-0000-2000-000017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352" name="283 CuadroTexto">
          <a:extLst>
            <a:ext uri="{FF2B5EF4-FFF2-40B4-BE49-F238E27FC236}">
              <a16:creationId xmlns:a16="http://schemas.microsoft.com/office/drawing/2014/main" id="{00000000-0008-0000-2000-000018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353" name="284 CuadroTexto">
          <a:extLst>
            <a:ext uri="{FF2B5EF4-FFF2-40B4-BE49-F238E27FC236}">
              <a16:creationId xmlns:a16="http://schemas.microsoft.com/office/drawing/2014/main" id="{00000000-0008-0000-2000-000019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54" name="285 CuadroTexto">
          <a:extLst>
            <a:ext uri="{FF2B5EF4-FFF2-40B4-BE49-F238E27FC236}">
              <a16:creationId xmlns:a16="http://schemas.microsoft.com/office/drawing/2014/main" id="{00000000-0008-0000-2000-00001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55" name="286 CuadroTexto">
          <a:extLst>
            <a:ext uri="{FF2B5EF4-FFF2-40B4-BE49-F238E27FC236}">
              <a16:creationId xmlns:a16="http://schemas.microsoft.com/office/drawing/2014/main" id="{00000000-0008-0000-2000-00001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56" name="287 CuadroTexto">
          <a:extLst>
            <a:ext uri="{FF2B5EF4-FFF2-40B4-BE49-F238E27FC236}">
              <a16:creationId xmlns:a16="http://schemas.microsoft.com/office/drawing/2014/main" id="{00000000-0008-0000-2000-00001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57" name="288 CuadroTexto">
          <a:extLst>
            <a:ext uri="{FF2B5EF4-FFF2-40B4-BE49-F238E27FC236}">
              <a16:creationId xmlns:a16="http://schemas.microsoft.com/office/drawing/2014/main" id="{00000000-0008-0000-2000-00001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58" name="289 CuadroTexto">
          <a:extLst>
            <a:ext uri="{FF2B5EF4-FFF2-40B4-BE49-F238E27FC236}">
              <a16:creationId xmlns:a16="http://schemas.microsoft.com/office/drawing/2014/main" id="{00000000-0008-0000-2000-00001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59" name="290 CuadroTexto">
          <a:extLst>
            <a:ext uri="{FF2B5EF4-FFF2-40B4-BE49-F238E27FC236}">
              <a16:creationId xmlns:a16="http://schemas.microsoft.com/office/drawing/2014/main" id="{00000000-0008-0000-2000-00001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60" name="291 CuadroTexto">
          <a:extLst>
            <a:ext uri="{FF2B5EF4-FFF2-40B4-BE49-F238E27FC236}">
              <a16:creationId xmlns:a16="http://schemas.microsoft.com/office/drawing/2014/main" id="{00000000-0008-0000-2000-00002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61" name="292 CuadroTexto">
          <a:extLst>
            <a:ext uri="{FF2B5EF4-FFF2-40B4-BE49-F238E27FC236}">
              <a16:creationId xmlns:a16="http://schemas.microsoft.com/office/drawing/2014/main" id="{00000000-0008-0000-2000-00002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62" name="293 CuadroTexto">
          <a:extLst>
            <a:ext uri="{FF2B5EF4-FFF2-40B4-BE49-F238E27FC236}">
              <a16:creationId xmlns:a16="http://schemas.microsoft.com/office/drawing/2014/main" id="{00000000-0008-0000-2000-00002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63" name="294 CuadroTexto">
          <a:extLst>
            <a:ext uri="{FF2B5EF4-FFF2-40B4-BE49-F238E27FC236}">
              <a16:creationId xmlns:a16="http://schemas.microsoft.com/office/drawing/2014/main" id="{00000000-0008-0000-2000-00002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64" name="295 CuadroTexto">
          <a:extLst>
            <a:ext uri="{FF2B5EF4-FFF2-40B4-BE49-F238E27FC236}">
              <a16:creationId xmlns:a16="http://schemas.microsoft.com/office/drawing/2014/main" id="{00000000-0008-0000-2000-00002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65" name="296 CuadroTexto">
          <a:extLst>
            <a:ext uri="{FF2B5EF4-FFF2-40B4-BE49-F238E27FC236}">
              <a16:creationId xmlns:a16="http://schemas.microsoft.com/office/drawing/2014/main" id="{00000000-0008-0000-2000-00002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66" name="17 CuadroTexto">
          <a:extLst>
            <a:ext uri="{FF2B5EF4-FFF2-40B4-BE49-F238E27FC236}">
              <a16:creationId xmlns:a16="http://schemas.microsoft.com/office/drawing/2014/main" id="{00000000-0008-0000-2000-00002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7227" cy="217317"/>
    <xdr:sp macro="" textlink="">
      <xdr:nvSpPr>
        <xdr:cNvPr id="3367" name="90 CuadroTexto">
          <a:extLst>
            <a:ext uri="{FF2B5EF4-FFF2-40B4-BE49-F238E27FC236}">
              <a16:creationId xmlns:a16="http://schemas.microsoft.com/office/drawing/2014/main" id="{00000000-0008-0000-2000-000027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368" name="91 CuadroTexto">
          <a:extLst>
            <a:ext uri="{FF2B5EF4-FFF2-40B4-BE49-F238E27FC236}">
              <a16:creationId xmlns:a16="http://schemas.microsoft.com/office/drawing/2014/main" id="{00000000-0008-0000-2000-000028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369" name="92 CuadroTexto">
          <a:extLst>
            <a:ext uri="{FF2B5EF4-FFF2-40B4-BE49-F238E27FC236}">
              <a16:creationId xmlns:a16="http://schemas.microsoft.com/office/drawing/2014/main" id="{00000000-0008-0000-2000-000029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370" name="93 CuadroTexto">
          <a:extLst>
            <a:ext uri="{FF2B5EF4-FFF2-40B4-BE49-F238E27FC236}">
              <a16:creationId xmlns:a16="http://schemas.microsoft.com/office/drawing/2014/main" id="{00000000-0008-0000-2000-00002A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371" name="94 CuadroTexto">
          <a:extLst>
            <a:ext uri="{FF2B5EF4-FFF2-40B4-BE49-F238E27FC236}">
              <a16:creationId xmlns:a16="http://schemas.microsoft.com/office/drawing/2014/main" id="{00000000-0008-0000-2000-00002B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372" name="95 CuadroTexto">
          <a:extLst>
            <a:ext uri="{FF2B5EF4-FFF2-40B4-BE49-F238E27FC236}">
              <a16:creationId xmlns:a16="http://schemas.microsoft.com/office/drawing/2014/main" id="{00000000-0008-0000-2000-00002C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373" name="96 CuadroTexto">
          <a:extLst>
            <a:ext uri="{FF2B5EF4-FFF2-40B4-BE49-F238E27FC236}">
              <a16:creationId xmlns:a16="http://schemas.microsoft.com/office/drawing/2014/main" id="{00000000-0008-0000-2000-00002D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374" name="97 CuadroTexto">
          <a:extLst>
            <a:ext uri="{FF2B5EF4-FFF2-40B4-BE49-F238E27FC236}">
              <a16:creationId xmlns:a16="http://schemas.microsoft.com/office/drawing/2014/main" id="{00000000-0008-0000-2000-00002E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375" name="98 CuadroTexto">
          <a:extLst>
            <a:ext uri="{FF2B5EF4-FFF2-40B4-BE49-F238E27FC236}">
              <a16:creationId xmlns:a16="http://schemas.microsoft.com/office/drawing/2014/main" id="{00000000-0008-0000-2000-00002F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376" name="99 CuadroTexto">
          <a:extLst>
            <a:ext uri="{FF2B5EF4-FFF2-40B4-BE49-F238E27FC236}">
              <a16:creationId xmlns:a16="http://schemas.microsoft.com/office/drawing/2014/main" id="{00000000-0008-0000-2000-000030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377" name="100 CuadroTexto">
          <a:extLst>
            <a:ext uri="{FF2B5EF4-FFF2-40B4-BE49-F238E27FC236}">
              <a16:creationId xmlns:a16="http://schemas.microsoft.com/office/drawing/2014/main" id="{00000000-0008-0000-2000-000031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378" name="101 CuadroTexto">
          <a:extLst>
            <a:ext uri="{FF2B5EF4-FFF2-40B4-BE49-F238E27FC236}">
              <a16:creationId xmlns:a16="http://schemas.microsoft.com/office/drawing/2014/main" id="{00000000-0008-0000-2000-000032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79" name="118 CuadroTexto">
          <a:extLst>
            <a:ext uri="{FF2B5EF4-FFF2-40B4-BE49-F238E27FC236}">
              <a16:creationId xmlns:a16="http://schemas.microsoft.com/office/drawing/2014/main" id="{00000000-0008-0000-2000-00003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80" name="119 CuadroTexto">
          <a:extLst>
            <a:ext uri="{FF2B5EF4-FFF2-40B4-BE49-F238E27FC236}">
              <a16:creationId xmlns:a16="http://schemas.microsoft.com/office/drawing/2014/main" id="{00000000-0008-0000-2000-00003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81" name="120 CuadroTexto">
          <a:extLst>
            <a:ext uri="{FF2B5EF4-FFF2-40B4-BE49-F238E27FC236}">
              <a16:creationId xmlns:a16="http://schemas.microsoft.com/office/drawing/2014/main" id="{00000000-0008-0000-2000-00003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82" name="121 CuadroTexto">
          <a:extLst>
            <a:ext uri="{FF2B5EF4-FFF2-40B4-BE49-F238E27FC236}">
              <a16:creationId xmlns:a16="http://schemas.microsoft.com/office/drawing/2014/main" id="{00000000-0008-0000-2000-00003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83" name="122 CuadroTexto">
          <a:extLst>
            <a:ext uri="{FF2B5EF4-FFF2-40B4-BE49-F238E27FC236}">
              <a16:creationId xmlns:a16="http://schemas.microsoft.com/office/drawing/2014/main" id="{00000000-0008-0000-2000-00003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84" name="123 CuadroTexto">
          <a:extLst>
            <a:ext uri="{FF2B5EF4-FFF2-40B4-BE49-F238E27FC236}">
              <a16:creationId xmlns:a16="http://schemas.microsoft.com/office/drawing/2014/main" id="{00000000-0008-0000-2000-000038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85" name="124 CuadroTexto">
          <a:extLst>
            <a:ext uri="{FF2B5EF4-FFF2-40B4-BE49-F238E27FC236}">
              <a16:creationId xmlns:a16="http://schemas.microsoft.com/office/drawing/2014/main" id="{00000000-0008-0000-2000-000039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86" name="125 CuadroTexto">
          <a:extLst>
            <a:ext uri="{FF2B5EF4-FFF2-40B4-BE49-F238E27FC236}">
              <a16:creationId xmlns:a16="http://schemas.microsoft.com/office/drawing/2014/main" id="{00000000-0008-0000-2000-00003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87" name="143 CuadroTexto">
          <a:extLst>
            <a:ext uri="{FF2B5EF4-FFF2-40B4-BE49-F238E27FC236}">
              <a16:creationId xmlns:a16="http://schemas.microsoft.com/office/drawing/2014/main" id="{00000000-0008-0000-2000-00003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88" name="144 CuadroTexto">
          <a:extLst>
            <a:ext uri="{FF2B5EF4-FFF2-40B4-BE49-F238E27FC236}">
              <a16:creationId xmlns:a16="http://schemas.microsoft.com/office/drawing/2014/main" id="{00000000-0008-0000-2000-00003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89" name="145 CuadroTexto">
          <a:extLst>
            <a:ext uri="{FF2B5EF4-FFF2-40B4-BE49-F238E27FC236}">
              <a16:creationId xmlns:a16="http://schemas.microsoft.com/office/drawing/2014/main" id="{00000000-0008-0000-2000-00003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90" name="146 CuadroTexto">
          <a:extLst>
            <a:ext uri="{FF2B5EF4-FFF2-40B4-BE49-F238E27FC236}">
              <a16:creationId xmlns:a16="http://schemas.microsoft.com/office/drawing/2014/main" id="{00000000-0008-0000-2000-00003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91" name="147 CuadroTexto">
          <a:extLst>
            <a:ext uri="{FF2B5EF4-FFF2-40B4-BE49-F238E27FC236}">
              <a16:creationId xmlns:a16="http://schemas.microsoft.com/office/drawing/2014/main" id="{00000000-0008-0000-2000-00003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92" name="148 CuadroTexto">
          <a:extLst>
            <a:ext uri="{FF2B5EF4-FFF2-40B4-BE49-F238E27FC236}">
              <a16:creationId xmlns:a16="http://schemas.microsoft.com/office/drawing/2014/main" id="{00000000-0008-0000-2000-00004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93" name="149 CuadroTexto">
          <a:extLst>
            <a:ext uri="{FF2B5EF4-FFF2-40B4-BE49-F238E27FC236}">
              <a16:creationId xmlns:a16="http://schemas.microsoft.com/office/drawing/2014/main" id="{00000000-0008-0000-2000-00004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94" name="150 CuadroTexto">
          <a:extLst>
            <a:ext uri="{FF2B5EF4-FFF2-40B4-BE49-F238E27FC236}">
              <a16:creationId xmlns:a16="http://schemas.microsoft.com/office/drawing/2014/main" id="{00000000-0008-0000-2000-00004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95" name="151 CuadroTexto">
          <a:extLst>
            <a:ext uri="{FF2B5EF4-FFF2-40B4-BE49-F238E27FC236}">
              <a16:creationId xmlns:a16="http://schemas.microsoft.com/office/drawing/2014/main" id="{00000000-0008-0000-2000-00004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96" name="152 CuadroTexto">
          <a:extLst>
            <a:ext uri="{FF2B5EF4-FFF2-40B4-BE49-F238E27FC236}">
              <a16:creationId xmlns:a16="http://schemas.microsoft.com/office/drawing/2014/main" id="{00000000-0008-0000-2000-00004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97" name="153 CuadroTexto">
          <a:extLst>
            <a:ext uri="{FF2B5EF4-FFF2-40B4-BE49-F238E27FC236}">
              <a16:creationId xmlns:a16="http://schemas.microsoft.com/office/drawing/2014/main" id="{00000000-0008-0000-2000-00004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98" name="154 CuadroTexto">
          <a:extLst>
            <a:ext uri="{FF2B5EF4-FFF2-40B4-BE49-F238E27FC236}">
              <a16:creationId xmlns:a16="http://schemas.microsoft.com/office/drawing/2014/main" id="{00000000-0008-0000-2000-00004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99" name="155 CuadroTexto">
          <a:extLst>
            <a:ext uri="{FF2B5EF4-FFF2-40B4-BE49-F238E27FC236}">
              <a16:creationId xmlns:a16="http://schemas.microsoft.com/office/drawing/2014/main" id="{00000000-0008-0000-2000-00004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00" name="156 CuadroTexto">
          <a:extLst>
            <a:ext uri="{FF2B5EF4-FFF2-40B4-BE49-F238E27FC236}">
              <a16:creationId xmlns:a16="http://schemas.microsoft.com/office/drawing/2014/main" id="{00000000-0008-0000-2000-000048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01" name="157 CuadroTexto">
          <a:extLst>
            <a:ext uri="{FF2B5EF4-FFF2-40B4-BE49-F238E27FC236}">
              <a16:creationId xmlns:a16="http://schemas.microsoft.com/office/drawing/2014/main" id="{00000000-0008-0000-2000-000049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02" name="158 CuadroTexto">
          <a:extLst>
            <a:ext uri="{FF2B5EF4-FFF2-40B4-BE49-F238E27FC236}">
              <a16:creationId xmlns:a16="http://schemas.microsoft.com/office/drawing/2014/main" id="{00000000-0008-0000-2000-00004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03" name="159 CuadroTexto">
          <a:extLst>
            <a:ext uri="{FF2B5EF4-FFF2-40B4-BE49-F238E27FC236}">
              <a16:creationId xmlns:a16="http://schemas.microsoft.com/office/drawing/2014/main" id="{00000000-0008-0000-2000-00004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04" name="160 CuadroTexto">
          <a:extLst>
            <a:ext uri="{FF2B5EF4-FFF2-40B4-BE49-F238E27FC236}">
              <a16:creationId xmlns:a16="http://schemas.microsoft.com/office/drawing/2014/main" id="{00000000-0008-0000-2000-00004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05" name="161 CuadroTexto">
          <a:extLst>
            <a:ext uri="{FF2B5EF4-FFF2-40B4-BE49-F238E27FC236}">
              <a16:creationId xmlns:a16="http://schemas.microsoft.com/office/drawing/2014/main" id="{00000000-0008-0000-2000-00004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06" name="162 CuadroTexto">
          <a:extLst>
            <a:ext uri="{FF2B5EF4-FFF2-40B4-BE49-F238E27FC236}">
              <a16:creationId xmlns:a16="http://schemas.microsoft.com/office/drawing/2014/main" id="{00000000-0008-0000-2000-00004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07" name="163 CuadroTexto">
          <a:extLst>
            <a:ext uri="{FF2B5EF4-FFF2-40B4-BE49-F238E27FC236}">
              <a16:creationId xmlns:a16="http://schemas.microsoft.com/office/drawing/2014/main" id="{00000000-0008-0000-2000-00004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08" name="164 CuadroTexto">
          <a:extLst>
            <a:ext uri="{FF2B5EF4-FFF2-40B4-BE49-F238E27FC236}">
              <a16:creationId xmlns:a16="http://schemas.microsoft.com/office/drawing/2014/main" id="{00000000-0008-0000-2000-00005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09" name="165 CuadroTexto">
          <a:extLst>
            <a:ext uri="{FF2B5EF4-FFF2-40B4-BE49-F238E27FC236}">
              <a16:creationId xmlns:a16="http://schemas.microsoft.com/office/drawing/2014/main" id="{00000000-0008-0000-2000-00005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10" name="166 CuadroTexto">
          <a:extLst>
            <a:ext uri="{FF2B5EF4-FFF2-40B4-BE49-F238E27FC236}">
              <a16:creationId xmlns:a16="http://schemas.microsoft.com/office/drawing/2014/main" id="{00000000-0008-0000-2000-00005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11" name="167 CuadroTexto">
          <a:extLst>
            <a:ext uri="{FF2B5EF4-FFF2-40B4-BE49-F238E27FC236}">
              <a16:creationId xmlns:a16="http://schemas.microsoft.com/office/drawing/2014/main" id="{00000000-0008-0000-2000-00005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12" name="168 CuadroTexto">
          <a:extLst>
            <a:ext uri="{FF2B5EF4-FFF2-40B4-BE49-F238E27FC236}">
              <a16:creationId xmlns:a16="http://schemas.microsoft.com/office/drawing/2014/main" id="{00000000-0008-0000-2000-00005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13" name="169 CuadroTexto">
          <a:extLst>
            <a:ext uri="{FF2B5EF4-FFF2-40B4-BE49-F238E27FC236}">
              <a16:creationId xmlns:a16="http://schemas.microsoft.com/office/drawing/2014/main" id="{00000000-0008-0000-2000-00005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14" name="170 CuadroTexto">
          <a:extLst>
            <a:ext uri="{FF2B5EF4-FFF2-40B4-BE49-F238E27FC236}">
              <a16:creationId xmlns:a16="http://schemas.microsoft.com/office/drawing/2014/main" id="{00000000-0008-0000-2000-00005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15" name="171 CuadroTexto">
          <a:extLst>
            <a:ext uri="{FF2B5EF4-FFF2-40B4-BE49-F238E27FC236}">
              <a16:creationId xmlns:a16="http://schemas.microsoft.com/office/drawing/2014/main" id="{00000000-0008-0000-2000-00005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16" name="172 CuadroTexto">
          <a:extLst>
            <a:ext uri="{FF2B5EF4-FFF2-40B4-BE49-F238E27FC236}">
              <a16:creationId xmlns:a16="http://schemas.microsoft.com/office/drawing/2014/main" id="{00000000-0008-0000-2000-000058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17" name="173 CuadroTexto">
          <a:extLst>
            <a:ext uri="{FF2B5EF4-FFF2-40B4-BE49-F238E27FC236}">
              <a16:creationId xmlns:a16="http://schemas.microsoft.com/office/drawing/2014/main" id="{00000000-0008-0000-2000-000059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18" name="174 CuadroTexto">
          <a:extLst>
            <a:ext uri="{FF2B5EF4-FFF2-40B4-BE49-F238E27FC236}">
              <a16:creationId xmlns:a16="http://schemas.microsoft.com/office/drawing/2014/main" id="{00000000-0008-0000-2000-00005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19" name="175 CuadroTexto">
          <a:extLst>
            <a:ext uri="{FF2B5EF4-FFF2-40B4-BE49-F238E27FC236}">
              <a16:creationId xmlns:a16="http://schemas.microsoft.com/office/drawing/2014/main" id="{00000000-0008-0000-2000-00005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20" name="176 CuadroTexto">
          <a:extLst>
            <a:ext uri="{FF2B5EF4-FFF2-40B4-BE49-F238E27FC236}">
              <a16:creationId xmlns:a16="http://schemas.microsoft.com/office/drawing/2014/main" id="{00000000-0008-0000-2000-00005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21" name="177 CuadroTexto">
          <a:extLst>
            <a:ext uri="{FF2B5EF4-FFF2-40B4-BE49-F238E27FC236}">
              <a16:creationId xmlns:a16="http://schemas.microsoft.com/office/drawing/2014/main" id="{00000000-0008-0000-2000-00005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22" name="178 CuadroTexto">
          <a:extLst>
            <a:ext uri="{FF2B5EF4-FFF2-40B4-BE49-F238E27FC236}">
              <a16:creationId xmlns:a16="http://schemas.microsoft.com/office/drawing/2014/main" id="{00000000-0008-0000-2000-00005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23" name="179 CuadroTexto">
          <a:extLst>
            <a:ext uri="{FF2B5EF4-FFF2-40B4-BE49-F238E27FC236}">
              <a16:creationId xmlns:a16="http://schemas.microsoft.com/office/drawing/2014/main" id="{00000000-0008-0000-2000-00005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24" name="180 CuadroTexto">
          <a:extLst>
            <a:ext uri="{FF2B5EF4-FFF2-40B4-BE49-F238E27FC236}">
              <a16:creationId xmlns:a16="http://schemas.microsoft.com/office/drawing/2014/main" id="{00000000-0008-0000-2000-00006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25" name="181 CuadroTexto">
          <a:extLst>
            <a:ext uri="{FF2B5EF4-FFF2-40B4-BE49-F238E27FC236}">
              <a16:creationId xmlns:a16="http://schemas.microsoft.com/office/drawing/2014/main" id="{00000000-0008-0000-2000-00006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26" name="182 CuadroTexto">
          <a:extLst>
            <a:ext uri="{FF2B5EF4-FFF2-40B4-BE49-F238E27FC236}">
              <a16:creationId xmlns:a16="http://schemas.microsoft.com/office/drawing/2014/main" id="{00000000-0008-0000-2000-00006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27" name="183 CuadroTexto">
          <a:extLst>
            <a:ext uri="{FF2B5EF4-FFF2-40B4-BE49-F238E27FC236}">
              <a16:creationId xmlns:a16="http://schemas.microsoft.com/office/drawing/2014/main" id="{00000000-0008-0000-2000-00006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28" name="184 CuadroTexto">
          <a:extLst>
            <a:ext uri="{FF2B5EF4-FFF2-40B4-BE49-F238E27FC236}">
              <a16:creationId xmlns:a16="http://schemas.microsoft.com/office/drawing/2014/main" id="{00000000-0008-0000-2000-00006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29" name="185 CuadroTexto">
          <a:extLst>
            <a:ext uri="{FF2B5EF4-FFF2-40B4-BE49-F238E27FC236}">
              <a16:creationId xmlns:a16="http://schemas.microsoft.com/office/drawing/2014/main" id="{00000000-0008-0000-2000-00006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30" name="186 CuadroTexto">
          <a:extLst>
            <a:ext uri="{FF2B5EF4-FFF2-40B4-BE49-F238E27FC236}">
              <a16:creationId xmlns:a16="http://schemas.microsoft.com/office/drawing/2014/main" id="{00000000-0008-0000-2000-00006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31" name="187 CuadroTexto">
          <a:extLst>
            <a:ext uri="{FF2B5EF4-FFF2-40B4-BE49-F238E27FC236}">
              <a16:creationId xmlns:a16="http://schemas.microsoft.com/office/drawing/2014/main" id="{00000000-0008-0000-2000-00006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32" name="188 CuadroTexto">
          <a:extLst>
            <a:ext uri="{FF2B5EF4-FFF2-40B4-BE49-F238E27FC236}">
              <a16:creationId xmlns:a16="http://schemas.microsoft.com/office/drawing/2014/main" id="{00000000-0008-0000-2000-000068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33" name="189 CuadroTexto">
          <a:extLst>
            <a:ext uri="{FF2B5EF4-FFF2-40B4-BE49-F238E27FC236}">
              <a16:creationId xmlns:a16="http://schemas.microsoft.com/office/drawing/2014/main" id="{00000000-0008-0000-2000-000069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34" name="190 CuadroTexto">
          <a:extLst>
            <a:ext uri="{FF2B5EF4-FFF2-40B4-BE49-F238E27FC236}">
              <a16:creationId xmlns:a16="http://schemas.microsoft.com/office/drawing/2014/main" id="{00000000-0008-0000-2000-00006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35" name="191 CuadroTexto">
          <a:extLst>
            <a:ext uri="{FF2B5EF4-FFF2-40B4-BE49-F238E27FC236}">
              <a16:creationId xmlns:a16="http://schemas.microsoft.com/office/drawing/2014/main" id="{00000000-0008-0000-2000-00006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36" name="192 CuadroTexto">
          <a:extLst>
            <a:ext uri="{FF2B5EF4-FFF2-40B4-BE49-F238E27FC236}">
              <a16:creationId xmlns:a16="http://schemas.microsoft.com/office/drawing/2014/main" id="{00000000-0008-0000-2000-00006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37" name="193 CuadroTexto">
          <a:extLst>
            <a:ext uri="{FF2B5EF4-FFF2-40B4-BE49-F238E27FC236}">
              <a16:creationId xmlns:a16="http://schemas.microsoft.com/office/drawing/2014/main" id="{00000000-0008-0000-2000-00006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38" name="194 CuadroTexto">
          <a:extLst>
            <a:ext uri="{FF2B5EF4-FFF2-40B4-BE49-F238E27FC236}">
              <a16:creationId xmlns:a16="http://schemas.microsoft.com/office/drawing/2014/main" id="{00000000-0008-0000-2000-00006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39" name="195 CuadroTexto">
          <a:extLst>
            <a:ext uri="{FF2B5EF4-FFF2-40B4-BE49-F238E27FC236}">
              <a16:creationId xmlns:a16="http://schemas.microsoft.com/office/drawing/2014/main" id="{00000000-0008-0000-2000-00006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40" name="196 CuadroTexto">
          <a:extLst>
            <a:ext uri="{FF2B5EF4-FFF2-40B4-BE49-F238E27FC236}">
              <a16:creationId xmlns:a16="http://schemas.microsoft.com/office/drawing/2014/main" id="{00000000-0008-0000-2000-00007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41" name="197 CuadroTexto">
          <a:extLst>
            <a:ext uri="{FF2B5EF4-FFF2-40B4-BE49-F238E27FC236}">
              <a16:creationId xmlns:a16="http://schemas.microsoft.com/office/drawing/2014/main" id="{00000000-0008-0000-2000-00007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42" name="198 CuadroTexto">
          <a:extLst>
            <a:ext uri="{FF2B5EF4-FFF2-40B4-BE49-F238E27FC236}">
              <a16:creationId xmlns:a16="http://schemas.microsoft.com/office/drawing/2014/main" id="{00000000-0008-0000-2000-00007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43" name="199 CuadroTexto">
          <a:extLst>
            <a:ext uri="{FF2B5EF4-FFF2-40B4-BE49-F238E27FC236}">
              <a16:creationId xmlns:a16="http://schemas.microsoft.com/office/drawing/2014/main" id="{00000000-0008-0000-2000-00007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44" name="200 CuadroTexto">
          <a:extLst>
            <a:ext uri="{FF2B5EF4-FFF2-40B4-BE49-F238E27FC236}">
              <a16:creationId xmlns:a16="http://schemas.microsoft.com/office/drawing/2014/main" id="{00000000-0008-0000-2000-00007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45" name="201 CuadroTexto">
          <a:extLst>
            <a:ext uri="{FF2B5EF4-FFF2-40B4-BE49-F238E27FC236}">
              <a16:creationId xmlns:a16="http://schemas.microsoft.com/office/drawing/2014/main" id="{00000000-0008-0000-2000-00007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46" name="202 CuadroTexto">
          <a:extLst>
            <a:ext uri="{FF2B5EF4-FFF2-40B4-BE49-F238E27FC236}">
              <a16:creationId xmlns:a16="http://schemas.microsoft.com/office/drawing/2014/main" id="{00000000-0008-0000-2000-00007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47" name="203 CuadroTexto">
          <a:extLst>
            <a:ext uri="{FF2B5EF4-FFF2-40B4-BE49-F238E27FC236}">
              <a16:creationId xmlns:a16="http://schemas.microsoft.com/office/drawing/2014/main" id="{00000000-0008-0000-2000-00007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48" name="204 CuadroTexto">
          <a:extLst>
            <a:ext uri="{FF2B5EF4-FFF2-40B4-BE49-F238E27FC236}">
              <a16:creationId xmlns:a16="http://schemas.microsoft.com/office/drawing/2014/main" id="{00000000-0008-0000-2000-000078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49" name="205 CuadroTexto">
          <a:extLst>
            <a:ext uri="{FF2B5EF4-FFF2-40B4-BE49-F238E27FC236}">
              <a16:creationId xmlns:a16="http://schemas.microsoft.com/office/drawing/2014/main" id="{00000000-0008-0000-2000-000079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50" name="206 CuadroTexto">
          <a:extLst>
            <a:ext uri="{FF2B5EF4-FFF2-40B4-BE49-F238E27FC236}">
              <a16:creationId xmlns:a16="http://schemas.microsoft.com/office/drawing/2014/main" id="{00000000-0008-0000-2000-00007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51" name="207 CuadroTexto">
          <a:extLst>
            <a:ext uri="{FF2B5EF4-FFF2-40B4-BE49-F238E27FC236}">
              <a16:creationId xmlns:a16="http://schemas.microsoft.com/office/drawing/2014/main" id="{00000000-0008-0000-2000-00007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52" name="208 CuadroTexto">
          <a:extLst>
            <a:ext uri="{FF2B5EF4-FFF2-40B4-BE49-F238E27FC236}">
              <a16:creationId xmlns:a16="http://schemas.microsoft.com/office/drawing/2014/main" id="{00000000-0008-0000-2000-00007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53" name="209 CuadroTexto">
          <a:extLst>
            <a:ext uri="{FF2B5EF4-FFF2-40B4-BE49-F238E27FC236}">
              <a16:creationId xmlns:a16="http://schemas.microsoft.com/office/drawing/2014/main" id="{00000000-0008-0000-2000-00007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54" name="210 CuadroTexto">
          <a:extLst>
            <a:ext uri="{FF2B5EF4-FFF2-40B4-BE49-F238E27FC236}">
              <a16:creationId xmlns:a16="http://schemas.microsoft.com/office/drawing/2014/main" id="{00000000-0008-0000-2000-00007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55" name="211 CuadroTexto">
          <a:extLst>
            <a:ext uri="{FF2B5EF4-FFF2-40B4-BE49-F238E27FC236}">
              <a16:creationId xmlns:a16="http://schemas.microsoft.com/office/drawing/2014/main" id="{00000000-0008-0000-2000-00007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56" name="212 CuadroTexto">
          <a:extLst>
            <a:ext uri="{FF2B5EF4-FFF2-40B4-BE49-F238E27FC236}">
              <a16:creationId xmlns:a16="http://schemas.microsoft.com/office/drawing/2014/main" id="{00000000-0008-0000-2000-00008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57" name="213 CuadroTexto">
          <a:extLst>
            <a:ext uri="{FF2B5EF4-FFF2-40B4-BE49-F238E27FC236}">
              <a16:creationId xmlns:a16="http://schemas.microsoft.com/office/drawing/2014/main" id="{00000000-0008-0000-2000-00008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58" name="214 CuadroTexto">
          <a:extLst>
            <a:ext uri="{FF2B5EF4-FFF2-40B4-BE49-F238E27FC236}">
              <a16:creationId xmlns:a16="http://schemas.microsoft.com/office/drawing/2014/main" id="{00000000-0008-0000-2000-00008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59" name="215 CuadroTexto">
          <a:extLst>
            <a:ext uri="{FF2B5EF4-FFF2-40B4-BE49-F238E27FC236}">
              <a16:creationId xmlns:a16="http://schemas.microsoft.com/office/drawing/2014/main" id="{00000000-0008-0000-2000-00008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60" name="216 CuadroTexto">
          <a:extLst>
            <a:ext uri="{FF2B5EF4-FFF2-40B4-BE49-F238E27FC236}">
              <a16:creationId xmlns:a16="http://schemas.microsoft.com/office/drawing/2014/main" id="{00000000-0008-0000-2000-00008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61" name="217 CuadroTexto">
          <a:extLst>
            <a:ext uri="{FF2B5EF4-FFF2-40B4-BE49-F238E27FC236}">
              <a16:creationId xmlns:a16="http://schemas.microsoft.com/office/drawing/2014/main" id="{00000000-0008-0000-2000-00008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62" name="218 CuadroTexto">
          <a:extLst>
            <a:ext uri="{FF2B5EF4-FFF2-40B4-BE49-F238E27FC236}">
              <a16:creationId xmlns:a16="http://schemas.microsoft.com/office/drawing/2014/main" id="{00000000-0008-0000-2000-00008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63" name="219 CuadroTexto">
          <a:extLst>
            <a:ext uri="{FF2B5EF4-FFF2-40B4-BE49-F238E27FC236}">
              <a16:creationId xmlns:a16="http://schemas.microsoft.com/office/drawing/2014/main" id="{00000000-0008-0000-2000-00008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64" name="220 CuadroTexto">
          <a:extLst>
            <a:ext uri="{FF2B5EF4-FFF2-40B4-BE49-F238E27FC236}">
              <a16:creationId xmlns:a16="http://schemas.microsoft.com/office/drawing/2014/main" id="{00000000-0008-0000-2000-000088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65" name="221 CuadroTexto">
          <a:extLst>
            <a:ext uri="{FF2B5EF4-FFF2-40B4-BE49-F238E27FC236}">
              <a16:creationId xmlns:a16="http://schemas.microsoft.com/office/drawing/2014/main" id="{00000000-0008-0000-2000-000089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66" name="222 CuadroTexto">
          <a:extLst>
            <a:ext uri="{FF2B5EF4-FFF2-40B4-BE49-F238E27FC236}">
              <a16:creationId xmlns:a16="http://schemas.microsoft.com/office/drawing/2014/main" id="{00000000-0008-0000-2000-00008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67" name="223 CuadroTexto">
          <a:extLst>
            <a:ext uri="{FF2B5EF4-FFF2-40B4-BE49-F238E27FC236}">
              <a16:creationId xmlns:a16="http://schemas.microsoft.com/office/drawing/2014/main" id="{00000000-0008-0000-2000-00008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68" name="224 CuadroTexto">
          <a:extLst>
            <a:ext uri="{FF2B5EF4-FFF2-40B4-BE49-F238E27FC236}">
              <a16:creationId xmlns:a16="http://schemas.microsoft.com/office/drawing/2014/main" id="{00000000-0008-0000-2000-00008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69" name="225 CuadroTexto">
          <a:extLst>
            <a:ext uri="{FF2B5EF4-FFF2-40B4-BE49-F238E27FC236}">
              <a16:creationId xmlns:a16="http://schemas.microsoft.com/office/drawing/2014/main" id="{00000000-0008-0000-2000-00008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70" name="226 CuadroTexto">
          <a:extLst>
            <a:ext uri="{FF2B5EF4-FFF2-40B4-BE49-F238E27FC236}">
              <a16:creationId xmlns:a16="http://schemas.microsoft.com/office/drawing/2014/main" id="{00000000-0008-0000-2000-00008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71" name="227 CuadroTexto">
          <a:extLst>
            <a:ext uri="{FF2B5EF4-FFF2-40B4-BE49-F238E27FC236}">
              <a16:creationId xmlns:a16="http://schemas.microsoft.com/office/drawing/2014/main" id="{00000000-0008-0000-2000-00008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72" name="228 CuadroTexto">
          <a:extLst>
            <a:ext uri="{FF2B5EF4-FFF2-40B4-BE49-F238E27FC236}">
              <a16:creationId xmlns:a16="http://schemas.microsoft.com/office/drawing/2014/main" id="{00000000-0008-0000-2000-00009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73" name="229 CuadroTexto">
          <a:extLst>
            <a:ext uri="{FF2B5EF4-FFF2-40B4-BE49-F238E27FC236}">
              <a16:creationId xmlns:a16="http://schemas.microsoft.com/office/drawing/2014/main" id="{00000000-0008-0000-2000-00009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74" name="230 CuadroTexto">
          <a:extLst>
            <a:ext uri="{FF2B5EF4-FFF2-40B4-BE49-F238E27FC236}">
              <a16:creationId xmlns:a16="http://schemas.microsoft.com/office/drawing/2014/main" id="{00000000-0008-0000-2000-00009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75" name="231 CuadroTexto">
          <a:extLst>
            <a:ext uri="{FF2B5EF4-FFF2-40B4-BE49-F238E27FC236}">
              <a16:creationId xmlns:a16="http://schemas.microsoft.com/office/drawing/2014/main" id="{00000000-0008-0000-2000-00009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76" name="232 CuadroTexto">
          <a:extLst>
            <a:ext uri="{FF2B5EF4-FFF2-40B4-BE49-F238E27FC236}">
              <a16:creationId xmlns:a16="http://schemas.microsoft.com/office/drawing/2014/main" id="{00000000-0008-0000-2000-00009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77" name="233 CuadroTexto">
          <a:extLst>
            <a:ext uri="{FF2B5EF4-FFF2-40B4-BE49-F238E27FC236}">
              <a16:creationId xmlns:a16="http://schemas.microsoft.com/office/drawing/2014/main" id="{00000000-0008-0000-2000-00009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78" name="234 CuadroTexto">
          <a:extLst>
            <a:ext uri="{FF2B5EF4-FFF2-40B4-BE49-F238E27FC236}">
              <a16:creationId xmlns:a16="http://schemas.microsoft.com/office/drawing/2014/main" id="{00000000-0008-0000-2000-00009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79" name="235 CuadroTexto">
          <a:extLst>
            <a:ext uri="{FF2B5EF4-FFF2-40B4-BE49-F238E27FC236}">
              <a16:creationId xmlns:a16="http://schemas.microsoft.com/office/drawing/2014/main" id="{00000000-0008-0000-2000-00009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80" name="236 CuadroTexto">
          <a:extLst>
            <a:ext uri="{FF2B5EF4-FFF2-40B4-BE49-F238E27FC236}">
              <a16:creationId xmlns:a16="http://schemas.microsoft.com/office/drawing/2014/main" id="{00000000-0008-0000-2000-000098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81" name="237 CuadroTexto">
          <a:extLst>
            <a:ext uri="{FF2B5EF4-FFF2-40B4-BE49-F238E27FC236}">
              <a16:creationId xmlns:a16="http://schemas.microsoft.com/office/drawing/2014/main" id="{00000000-0008-0000-2000-000099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82" name="238 CuadroTexto">
          <a:extLst>
            <a:ext uri="{FF2B5EF4-FFF2-40B4-BE49-F238E27FC236}">
              <a16:creationId xmlns:a16="http://schemas.microsoft.com/office/drawing/2014/main" id="{00000000-0008-0000-2000-00009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83" name="239 CuadroTexto">
          <a:extLst>
            <a:ext uri="{FF2B5EF4-FFF2-40B4-BE49-F238E27FC236}">
              <a16:creationId xmlns:a16="http://schemas.microsoft.com/office/drawing/2014/main" id="{00000000-0008-0000-2000-00009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84" name="240 CuadroTexto">
          <a:extLst>
            <a:ext uri="{FF2B5EF4-FFF2-40B4-BE49-F238E27FC236}">
              <a16:creationId xmlns:a16="http://schemas.microsoft.com/office/drawing/2014/main" id="{00000000-0008-0000-2000-00009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85" name="241 CuadroTexto">
          <a:extLst>
            <a:ext uri="{FF2B5EF4-FFF2-40B4-BE49-F238E27FC236}">
              <a16:creationId xmlns:a16="http://schemas.microsoft.com/office/drawing/2014/main" id="{00000000-0008-0000-2000-00009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86" name="242 CuadroTexto">
          <a:extLst>
            <a:ext uri="{FF2B5EF4-FFF2-40B4-BE49-F238E27FC236}">
              <a16:creationId xmlns:a16="http://schemas.microsoft.com/office/drawing/2014/main" id="{00000000-0008-0000-2000-00009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87" name="243 CuadroTexto">
          <a:extLst>
            <a:ext uri="{FF2B5EF4-FFF2-40B4-BE49-F238E27FC236}">
              <a16:creationId xmlns:a16="http://schemas.microsoft.com/office/drawing/2014/main" id="{00000000-0008-0000-2000-00009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88" name="244 CuadroTexto">
          <a:extLst>
            <a:ext uri="{FF2B5EF4-FFF2-40B4-BE49-F238E27FC236}">
              <a16:creationId xmlns:a16="http://schemas.microsoft.com/office/drawing/2014/main" id="{00000000-0008-0000-2000-0000A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89" name="245 CuadroTexto">
          <a:extLst>
            <a:ext uri="{FF2B5EF4-FFF2-40B4-BE49-F238E27FC236}">
              <a16:creationId xmlns:a16="http://schemas.microsoft.com/office/drawing/2014/main" id="{00000000-0008-0000-2000-0000A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90" name="246 CuadroTexto">
          <a:extLst>
            <a:ext uri="{FF2B5EF4-FFF2-40B4-BE49-F238E27FC236}">
              <a16:creationId xmlns:a16="http://schemas.microsoft.com/office/drawing/2014/main" id="{00000000-0008-0000-2000-0000A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91" name="247 CuadroTexto">
          <a:extLst>
            <a:ext uri="{FF2B5EF4-FFF2-40B4-BE49-F238E27FC236}">
              <a16:creationId xmlns:a16="http://schemas.microsoft.com/office/drawing/2014/main" id="{00000000-0008-0000-2000-0000A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92" name="248 CuadroTexto">
          <a:extLst>
            <a:ext uri="{FF2B5EF4-FFF2-40B4-BE49-F238E27FC236}">
              <a16:creationId xmlns:a16="http://schemas.microsoft.com/office/drawing/2014/main" id="{00000000-0008-0000-2000-0000A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93" name="249 CuadroTexto">
          <a:extLst>
            <a:ext uri="{FF2B5EF4-FFF2-40B4-BE49-F238E27FC236}">
              <a16:creationId xmlns:a16="http://schemas.microsoft.com/office/drawing/2014/main" id="{00000000-0008-0000-2000-0000A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94" name="250 CuadroTexto">
          <a:extLst>
            <a:ext uri="{FF2B5EF4-FFF2-40B4-BE49-F238E27FC236}">
              <a16:creationId xmlns:a16="http://schemas.microsoft.com/office/drawing/2014/main" id="{00000000-0008-0000-2000-0000A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95" name="251 CuadroTexto">
          <a:extLst>
            <a:ext uri="{FF2B5EF4-FFF2-40B4-BE49-F238E27FC236}">
              <a16:creationId xmlns:a16="http://schemas.microsoft.com/office/drawing/2014/main" id="{00000000-0008-0000-2000-0000A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96" name="252 CuadroTexto">
          <a:extLst>
            <a:ext uri="{FF2B5EF4-FFF2-40B4-BE49-F238E27FC236}">
              <a16:creationId xmlns:a16="http://schemas.microsoft.com/office/drawing/2014/main" id="{00000000-0008-0000-2000-0000A8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97" name="253 CuadroTexto">
          <a:extLst>
            <a:ext uri="{FF2B5EF4-FFF2-40B4-BE49-F238E27FC236}">
              <a16:creationId xmlns:a16="http://schemas.microsoft.com/office/drawing/2014/main" id="{00000000-0008-0000-2000-0000A9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98" name="254 CuadroTexto">
          <a:extLst>
            <a:ext uri="{FF2B5EF4-FFF2-40B4-BE49-F238E27FC236}">
              <a16:creationId xmlns:a16="http://schemas.microsoft.com/office/drawing/2014/main" id="{00000000-0008-0000-2000-0000A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99" name="255 CuadroTexto">
          <a:extLst>
            <a:ext uri="{FF2B5EF4-FFF2-40B4-BE49-F238E27FC236}">
              <a16:creationId xmlns:a16="http://schemas.microsoft.com/office/drawing/2014/main" id="{00000000-0008-0000-2000-0000A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00" name="256 CuadroTexto">
          <a:extLst>
            <a:ext uri="{FF2B5EF4-FFF2-40B4-BE49-F238E27FC236}">
              <a16:creationId xmlns:a16="http://schemas.microsoft.com/office/drawing/2014/main" id="{00000000-0008-0000-2000-0000A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01" name="257 CuadroTexto">
          <a:extLst>
            <a:ext uri="{FF2B5EF4-FFF2-40B4-BE49-F238E27FC236}">
              <a16:creationId xmlns:a16="http://schemas.microsoft.com/office/drawing/2014/main" id="{00000000-0008-0000-2000-0000A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02" name="258 CuadroTexto">
          <a:extLst>
            <a:ext uri="{FF2B5EF4-FFF2-40B4-BE49-F238E27FC236}">
              <a16:creationId xmlns:a16="http://schemas.microsoft.com/office/drawing/2014/main" id="{00000000-0008-0000-2000-0000A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03" name="259 CuadroTexto">
          <a:extLst>
            <a:ext uri="{FF2B5EF4-FFF2-40B4-BE49-F238E27FC236}">
              <a16:creationId xmlns:a16="http://schemas.microsoft.com/office/drawing/2014/main" id="{00000000-0008-0000-2000-0000A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04" name="260 CuadroTexto">
          <a:extLst>
            <a:ext uri="{FF2B5EF4-FFF2-40B4-BE49-F238E27FC236}">
              <a16:creationId xmlns:a16="http://schemas.microsoft.com/office/drawing/2014/main" id="{00000000-0008-0000-2000-0000B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05" name="261 CuadroTexto">
          <a:extLst>
            <a:ext uri="{FF2B5EF4-FFF2-40B4-BE49-F238E27FC236}">
              <a16:creationId xmlns:a16="http://schemas.microsoft.com/office/drawing/2014/main" id="{00000000-0008-0000-2000-0000B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06" name="262 CuadroTexto">
          <a:extLst>
            <a:ext uri="{FF2B5EF4-FFF2-40B4-BE49-F238E27FC236}">
              <a16:creationId xmlns:a16="http://schemas.microsoft.com/office/drawing/2014/main" id="{00000000-0008-0000-2000-0000B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07" name="263 CuadroTexto">
          <a:extLst>
            <a:ext uri="{FF2B5EF4-FFF2-40B4-BE49-F238E27FC236}">
              <a16:creationId xmlns:a16="http://schemas.microsoft.com/office/drawing/2014/main" id="{00000000-0008-0000-2000-0000B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08" name="264 CuadroTexto">
          <a:extLst>
            <a:ext uri="{FF2B5EF4-FFF2-40B4-BE49-F238E27FC236}">
              <a16:creationId xmlns:a16="http://schemas.microsoft.com/office/drawing/2014/main" id="{00000000-0008-0000-2000-0000B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09" name="265 CuadroTexto">
          <a:extLst>
            <a:ext uri="{FF2B5EF4-FFF2-40B4-BE49-F238E27FC236}">
              <a16:creationId xmlns:a16="http://schemas.microsoft.com/office/drawing/2014/main" id="{00000000-0008-0000-2000-0000B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10" name="266 CuadroTexto">
          <a:extLst>
            <a:ext uri="{FF2B5EF4-FFF2-40B4-BE49-F238E27FC236}">
              <a16:creationId xmlns:a16="http://schemas.microsoft.com/office/drawing/2014/main" id="{00000000-0008-0000-2000-0000B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11" name="267 CuadroTexto">
          <a:extLst>
            <a:ext uri="{FF2B5EF4-FFF2-40B4-BE49-F238E27FC236}">
              <a16:creationId xmlns:a16="http://schemas.microsoft.com/office/drawing/2014/main" id="{00000000-0008-0000-2000-0000B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2366" cy="207869"/>
    <xdr:sp macro="" textlink="">
      <xdr:nvSpPr>
        <xdr:cNvPr id="3512" name="268 CuadroTexto">
          <a:extLst>
            <a:ext uri="{FF2B5EF4-FFF2-40B4-BE49-F238E27FC236}">
              <a16:creationId xmlns:a16="http://schemas.microsoft.com/office/drawing/2014/main" id="{00000000-0008-0000-2000-0000B8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513" name="269 CuadroTexto">
          <a:extLst>
            <a:ext uri="{FF2B5EF4-FFF2-40B4-BE49-F238E27FC236}">
              <a16:creationId xmlns:a16="http://schemas.microsoft.com/office/drawing/2014/main" id="{00000000-0008-0000-2000-0000B9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514" name="270 CuadroTexto">
          <a:extLst>
            <a:ext uri="{FF2B5EF4-FFF2-40B4-BE49-F238E27FC236}">
              <a16:creationId xmlns:a16="http://schemas.microsoft.com/office/drawing/2014/main" id="{00000000-0008-0000-2000-0000BA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515" name="271 CuadroTexto">
          <a:extLst>
            <a:ext uri="{FF2B5EF4-FFF2-40B4-BE49-F238E27FC236}">
              <a16:creationId xmlns:a16="http://schemas.microsoft.com/office/drawing/2014/main" id="{00000000-0008-0000-2000-0000BB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516" name="272 CuadroTexto">
          <a:extLst>
            <a:ext uri="{FF2B5EF4-FFF2-40B4-BE49-F238E27FC236}">
              <a16:creationId xmlns:a16="http://schemas.microsoft.com/office/drawing/2014/main" id="{00000000-0008-0000-2000-0000BC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517" name="273 CuadroTexto">
          <a:extLst>
            <a:ext uri="{FF2B5EF4-FFF2-40B4-BE49-F238E27FC236}">
              <a16:creationId xmlns:a16="http://schemas.microsoft.com/office/drawing/2014/main" id="{00000000-0008-0000-2000-0000BD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518" name="274 CuadroTexto">
          <a:extLst>
            <a:ext uri="{FF2B5EF4-FFF2-40B4-BE49-F238E27FC236}">
              <a16:creationId xmlns:a16="http://schemas.microsoft.com/office/drawing/2014/main" id="{00000000-0008-0000-2000-0000BE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519" name="275 CuadroTexto">
          <a:extLst>
            <a:ext uri="{FF2B5EF4-FFF2-40B4-BE49-F238E27FC236}">
              <a16:creationId xmlns:a16="http://schemas.microsoft.com/office/drawing/2014/main" id="{00000000-0008-0000-2000-0000BF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520" name="276 CuadroTexto">
          <a:extLst>
            <a:ext uri="{FF2B5EF4-FFF2-40B4-BE49-F238E27FC236}">
              <a16:creationId xmlns:a16="http://schemas.microsoft.com/office/drawing/2014/main" id="{00000000-0008-0000-2000-0000C0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521" name="277 CuadroTexto">
          <a:extLst>
            <a:ext uri="{FF2B5EF4-FFF2-40B4-BE49-F238E27FC236}">
              <a16:creationId xmlns:a16="http://schemas.microsoft.com/office/drawing/2014/main" id="{00000000-0008-0000-2000-0000C1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522" name="278 CuadroTexto">
          <a:extLst>
            <a:ext uri="{FF2B5EF4-FFF2-40B4-BE49-F238E27FC236}">
              <a16:creationId xmlns:a16="http://schemas.microsoft.com/office/drawing/2014/main" id="{00000000-0008-0000-2000-0000C2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523" name="279 CuadroTexto">
          <a:extLst>
            <a:ext uri="{FF2B5EF4-FFF2-40B4-BE49-F238E27FC236}">
              <a16:creationId xmlns:a16="http://schemas.microsoft.com/office/drawing/2014/main" id="{00000000-0008-0000-2000-0000C3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524" name="280 CuadroTexto">
          <a:extLst>
            <a:ext uri="{FF2B5EF4-FFF2-40B4-BE49-F238E27FC236}">
              <a16:creationId xmlns:a16="http://schemas.microsoft.com/office/drawing/2014/main" id="{00000000-0008-0000-2000-0000C4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525" name="281 CuadroTexto">
          <a:extLst>
            <a:ext uri="{FF2B5EF4-FFF2-40B4-BE49-F238E27FC236}">
              <a16:creationId xmlns:a16="http://schemas.microsoft.com/office/drawing/2014/main" id="{00000000-0008-0000-2000-0000C5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526" name="282 CuadroTexto">
          <a:extLst>
            <a:ext uri="{FF2B5EF4-FFF2-40B4-BE49-F238E27FC236}">
              <a16:creationId xmlns:a16="http://schemas.microsoft.com/office/drawing/2014/main" id="{00000000-0008-0000-2000-0000C6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527" name="283 CuadroTexto">
          <a:extLst>
            <a:ext uri="{FF2B5EF4-FFF2-40B4-BE49-F238E27FC236}">
              <a16:creationId xmlns:a16="http://schemas.microsoft.com/office/drawing/2014/main" id="{00000000-0008-0000-2000-0000C7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528" name="284 CuadroTexto">
          <a:extLst>
            <a:ext uri="{FF2B5EF4-FFF2-40B4-BE49-F238E27FC236}">
              <a16:creationId xmlns:a16="http://schemas.microsoft.com/office/drawing/2014/main" id="{00000000-0008-0000-2000-0000C8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29" name="285 CuadroTexto">
          <a:extLst>
            <a:ext uri="{FF2B5EF4-FFF2-40B4-BE49-F238E27FC236}">
              <a16:creationId xmlns:a16="http://schemas.microsoft.com/office/drawing/2014/main" id="{00000000-0008-0000-2000-0000C9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30" name="286 CuadroTexto">
          <a:extLst>
            <a:ext uri="{FF2B5EF4-FFF2-40B4-BE49-F238E27FC236}">
              <a16:creationId xmlns:a16="http://schemas.microsoft.com/office/drawing/2014/main" id="{00000000-0008-0000-2000-0000C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31" name="287 CuadroTexto">
          <a:extLst>
            <a:ext uri="{FF2B5EF4-FFF2-40B4-BE49-F238E27FC236}">
              <a16:creationId xmlns:a16="http://schemas.microsoft.com/office/drawing/2014/main" id="{00000000-0008-0000-2000-0000C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32" name="288 CuadroTexto">
          <a:extLst>
            <a:ext uri="{FF2B5EF4-FFF2-40B4-BE49-F238E27FC236}">
              <a16:creationId xmlns:a16="http://schemas.microsoft.com/office/drawing/2014/main" id="{00000000-0008-0000-2000-0000C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33" name="289 CuadroTexto">
          <a:extLst>
            <a:ext uri="{FF2B5EF4-FFF2-40B4-BE49-F238E27FC236}">
              <a16:creationId xmlns:a16="http://schemas.microsoft.com/office/drawing/2014/main" id="{00000000-0008-0000-2000-0000C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34" name="290 CuadroTexto">
          <a:extLst>
            <a:ext uri="{FF2B5EF4-FFF2-40B4-BE49-F238E27FC236}">
              <a16:creationId xmlns:a16="http://schemas.microsoft.com/office/drawing/2014/main" id="{00000000-0008-0000-2000-0000C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35" name="291 CuadroTexto">
          <a:extLst>
            <a:ext uri="{FF2B5EF4-FFF2-40B4-BE49-F238E27FC236}">
              <a16:creationId xmlns:a16="http://schemas.microsoft.com/office/drawing/2014/main" id="{00000000-0008-0000-2000-0000C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36" name="292 CuadroTexto">
          <a:extLst>
            <a:ext uri="{FF2B5EF4-FFF2-40B4-BE49-F238E27FC236}">
              <a16:creationId xmlns:a16="http://schemas.microsoft.com/office/drawing/2014/main" id="{00000000-0008-0000-2000-0000D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37" name="293 CuadroTexto">
          <a:extLst>
            <a:ext uri="{FF2B5EF4-FFF2-40B4-BE49-F238E27FC236}">
              <a16:creationId xmlns:a16="http://schemas.microsoft.com/office/drawing/2014/main" id="{00000000-0008-0000-2000-0000D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38" name="294 CuadroTexto">
          <a:extLst>
            <a:ext uri="{FF2B5EF4-FFF2-40B4-BE49-F238E27FC236}">
              <a16:creationId xmlns:a16="http://schemas.microsoft.com/office/drawing/2014/main" id="{00000000-0008-0000-2000-0000D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39" name="295 CuadroTexto">
          <a:extLst>
            <a:ext uri="{FF2B5EF4-FFF2-40B4-BE49-F238E27FC236}">
              <a16:creationId xmlns:a16="http://schemas.microsoft.com/office/drawing/2014/main" id="{00000000-0008-0000-2000-0000D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40" name="296 CuadroTexto">
          <a:extLst>
            <a:ext uri="{FF2B5EF4-FFF2-40B4-BE49-F238E27FC236}">
              <a16:creationId xmlns:a16="http://schemas.microsoft.com/office/drawing/2014/main" id="{00000000-0008-0000-2000-0000D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41" name="17 CuadroTexto">
          <a:extLst>
            <a:ext uri="{FF2B5EF4-FFF2-40B4-BE49-F238E27FC236}">
              <a16:creationId xmlns:a16="http://schemas.microsoft.com/office/drawing/2014/main" id="{00000000-0008-0000-2000-0000D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7227" cy="217317"/>
    <xdr:sp macro="" textlink="">
      <xdr:nvSpPr>
        <xdr:cNvPr id="3542" name="90 CuadroTexto">
          <a:extLst>
            <a:ext uri="{FF2B5EF4-FFF2-40B4-BE49-F238E27FC236}">
              <a16:creationId xmlns:a16="http://schemas.microsoft.com/office/drawing/2014/main" id="{00000000-0008-0000-2000-0000D6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543" name="91 CuadroTexto">
          <a:extLst>
            <a:ext uri="{FF2B5EF4-FFF2-40B4-BE49-F238E27FC236}">
              <a16:creationId xmlns:a16="http://schemas.microsoft.com/office/drawing/2014/main" id="{00000000-0008-0000-2000-0000D7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544" name="92 CuadroTexto">
          <a:extLst>
            <a:ext uri="{FF2B5EF4-FFF2-40B4-BE49-F238E27FC236}">
              <a16:creationId xmlns:a16="http://schemas.microsoft.com/office/drawing/2014/main" id="{00000000-0008-0000-2000-0000D8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545" name="93 CuadroTexto">
          <a:extLst>
            <a:ext uri="{FF2B5EF4-FFF2-40B4-BE49-F238E27FC236}">
              <a16:creationId xmlns:a16="http://schemas.microsoft.com/office/drawing/2014/main" id="{00000000-0008-0000-2000-0000D9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546" name="94 CuadroTexto">
          <a:extLst>
            <a:ext uri="{FF2B5EF4-FFF2-40B4-BE49-F238E27FC236}">
              <a16:creationId xmlns:a16="http://schemas.microsoft.com/office/drawing/2014/main" id="{00000000-0008-0000-2000-0000DA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547" name="95 CuadroTexto">
          <a:extLst>
            <a:ext uri="{FF2B5EF4-FFF2-40B4-BE49-F238E27FC236}">
              <a16:creationId xmlns:a16="http://schemas.microsoft.com/office/drawing/2014/main" id="{00000000-0008-0000-2000-0000DB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548" name="96 CuadroTexto">
          <a:extLst>
            <a:ext uri="{FF2B5EF4-FFF2-40B4-BE49-F238E27FC236}">
              <a16:creationId xmlns:a16="http://schemas.microsoft.com/office/drawing/2014/main" id="{00000000-0008-0000-2000-0000DC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549" name="97 CuadroTexto">
          <a:extLst>
            <a:ext uri="{FF2B5EF4-FFF2-40B4-BE49-F238E27FC236}">
              <a16:creationId xmlns:a16="http://schemas.microsoft.com/office/drawing/2014/main" id="{00000000-0008-0000-2000-0000DD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550" name="98 CuadroTexto">
          <a:extLst>
            <a:ext uri="{FF2B5EF4-FFF2-40B4-BE49-F238E27FC236}">
              <a16:creationId xmlns:a16="http://schemas.microsoft.com/office/drawing/2014/main" id="{00000000-0008-0000-2000-0000DE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551" name="99 CuadroTexto">
          <a:extLst>
            <a:ext uri="{FF2B5EF4-FFF2-40B4-BE49-F238E27FC236}">
              <a16:creationId xmlns:a16="http://schemas.microsoft.com/office/drawing/2014/main" id="{00000000-0008-0000-2000-0000DF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552" name="100 CuadroTexto">
          <a:extLst>
            <a:ext uri="{FF2B5EF4-FFF2-40B4-BE49-F238E27FC236}">
              <a16:creationId xmlns:a16="http://schemas.microsoft.com/office/drawing/2014/main" id="{00000000-0008-0000-2000-0000E0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553" name="101 CuadroTexto">
          <a:extLst>
            <a:ext uri="{FF2B5EF4-FFF2-40B4-BE49-F238E27FC236}">
              <a16:creationId xmlns:a16="http://schemas.microsoft.com/office/drawing/2014/main" id="{00000000-0008-0000-2000-0000E1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54" name="118 CuadroTexto">
          <a:extLst>
            <a:ext uri="{FF2B5EF4-FFF2-40B4-BE49-F238E27FC236}">
              <a16:creationId xmlns:a16="http://schemas.microsoft.com/office/drawing/2014/main" id="{00000000-0008-0000-2000-0000E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55" name="119 CuadroTexto">
          <a:extLst>
            <a:ext uri="{FF2B5EF4-FFF2-40B4-BE49-F238E27FC236}">
              <a16:creationId xmlns:a16="http://schemas.microsoft.com/office/drawing/2014/main" id="{00000000-0008-0000-2000-0000E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56" name="120 CuadroTexto">
          <a:extLst>
            <a:ext uri="{FF2B5EF4-FFF2-40B4-BE49-F238E27FC236}">
              <a16:creationId xmlns:a16="http://schemas.microsoft.com/office/drawing/2014/main" id="{00000000-0008-0000-2000-0000E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57" name="121 CuadroTexto">
          <a:extLst>
            <a:ext uri="{FF2B5EF4-FFF2-40B4-BE49-F238E27FC236}">
              <a16:creationId xmlns:a16="http://schemas.microsoft.com/office/drawing/2014/main" id="{00000000-0008-0000-2000-0000E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58" name="122 CuadroTexto">
          <a:extLst>
            <a:ext uri="{FF2B5EF4-FFF2-40B4-BE49-F238E27FC236}">
              <a16:creationId xmlns:a16="http://schemas.microsoft.com/office/drawing/2014/main" id="{00000000-0008-0000-2000-0000E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59" name="123 CuadroTexto">
          <a:extLst>
            <a:ext uri="{FF2B5EF4-FFF2-40B4-BE49-F238E27FC236}">
              <a16:creationId xmlns:a16="http://schemas.microsoft.com/office/drawing/2014/main" id="{00000000-0008-0000-2000-0000E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60" name="124 CuadroTexto">
          <a:extLst>
            <a:ext uri="{FF2B5EF4-FFF2-40B4-BE49-F238E27FC236}">
              <a16:creationId xmlns:a16="http://schemas.microsoft.com/office/drawing/2014/main" id="{00000000-0008-0000-2000-0000E8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61" name="125 CuadroTexto">
          <a:extLst>
            <a:ext uri="{FF2B5EF4-FFF2-40B4-BE49-F238E27FC236}">
              <a16:creationId xmlns:a16="http://schemas.microsoft.com/office/drawing/2014/main" id="{00000000-0008-0000-2000-0000E9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62" name="143 CuadroTexto">
          <a:extLst>
            <a:ext uri="{FF2B5EF4-FFF2-40B4-BE49-F238E27FC236}">
              <a16:creationId xmlns:a16="http://schemas.microsoft.com/office/drawing/2014/main" id="{00000000-0008-0000-2000-0000E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63" name="144 CuadroTexto">
          <a:extLst>
            <a:ext uri="{FF2B5EF4-FFF2-40B4-BE49-F238E27FC236}">
              <a16:creationId xmlns:a16="http://schemas.microsoft.com/office/drawing/2014/main" id="{00000000-0008-0000-2000-0000E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64" name="145 CuadroTexto">
          <a:extLst>
            <a:ext uri="{FF2B5EF4-FFF2-40B4-BE49-F238E27FC236}">
              <a16:creationId xmlns:a16="http://schemas.microsoft.com/office/drawing/2014/main" id="{00000000-0008-0000-2000-0000E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65" name="146 CuadroTexto">
          <a:extLst>
            <a:ext uri="{FF2B5EF4-FFF2-40B4-BE49-F238E27FC236}">
              <a16:creationId xmlns:a16="http://schemas.microsoft.com/office/drawing/2014/main" id="{00000000-0008-0000-2000-0000E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66" name="147 CuadroTexto">
          <a:extLst>
            <a:ext uri="{FF2B5EF4-FFF2-40B4-BE49-F238E27FC236}">
              <a16:creationId xmlns:a16="http://schemas.microsoft.com/office/drawing/2014/main" id="{00000000-0008-0000-2000-0000E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67" name="148 CuadroTexto">
          <a:extLst>
            <a:ext uri="{FF2B5EF4-FFF2-40B4-BE49-F238E27FC236}">
              <a16:creationId xmlns:a16="http://schemas.microsoft.com/office/drawing/2014/main" id="{00000000-0008-0000-2000-0000E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68" name="149 CuadroTexto">
          <a:extLst>
            <a:ext uri="{FF2B5EF4-FFF2-40B4-BE49-F238E27FC236}">
              <a16:creationId xmlns:a16="http://schemas.microsoft.com/office/drawing/2014/main" id="{00000000-0008-0000-2000-0000F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69" name="150 CuadroTexto">
          <a:extLst>
            <a:ext uri="{FF2B5EF4-FFF2-40B4-BE49-F238E27FC236}">
              <a16:creationId xmlns:a16="http://schemas.microsoft.com/office/drawing/2014/main" id="{00000000-0008-0000-2000-0000F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70" name="151 CuadroTexto">
          <a:extLst>
            <a:ext uri="{FF2B5EF4-FFF2-40B4-BE49-F238E27FC236}">
              <a16:creationId xmlns:a16="http://schemas.microsoft.com/office/drawing/2014/main" id="{00000000-0008-0000-2000-0000F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71" name="152 CuadroTexto">
          <a:extLst>
            <a:ext uri="{FF2B5EF4-FFF2-40B4-BE49-F238E27FC236}">
              <a16:creationId xmlns:a16="http://schemas.microsoft.com/office/drawing/2014/main" id="{00000000-0008-0000-2000-0000F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72" name="153 CuadroTexto">
          <a:extLst>
            <a:ext uri="{FF2B5EF4-FFF2-40B4-BE49-F238E27FC236}">
              <a16:creationId xmlns:a16="http://schemas.microsoft.com/office/drawing/2014/main" id="{00000000-0008-0000-2000-0000F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73" name="154 CuadroTexto">
          <a:extLst>
            <a:ext uri="{FF2B5EF4-FFF2-40B4-BE49-F238E27FC236}">
              <a16:creationId xmlns:a16="http://schemas.microsoft.com/office/drawing/2014/main" id="{00000000-0008-0000-2000-0000F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74" name="155 CuadroTexto">
          <a:extLst>
            <a:ext uri="{FF2B5EF4-FFF2-40B4-BE49-F238E27FC236}">
              <a16:creationId xmlns:a16="http://schemas.microsoft.com/office/drawing/2014/main" id="{00000000-0008-0000-2000-0000F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75" name="156 CuadroTexto">
          <a:extLst>
            <a:ext uri="{FF2B5EF4-FFF2-40B4-BE49-F238E27FC236}">
              <a16:creationId xmlns:a16="http://schemas.microsoft.com/office/drawing/2014/main" id="{00000000-0008-0000-2000-0000F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76" name="157 CuadroTexto">
          <a:extLst>
            <a:ext uri="{FF2B5EF4-FFF2-40B4-BE49-F238E27FC236}">
              <a16:creationId xmlns:a16="http://schemas.microsoft.com/office/drawing/2014/main" id="{00000000-0008-0000-2000-0000F8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77" name="158 CuadroTexto">
          <a:extLst>
            <a:ext uri="{FF2B5EF4-FFF2-40B4-BE49-F238E27FC236}">
              <a16:creationId xmlns:a16="http://schemas.microsoft.com/office/drawing/2014/main" id="{00000000-0008-0000-2000-0000F9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78" name="159 CuadroTexto">
          <a:extLst>
            <a:ext uri="{FF2B5EF4-FFF2-40B4-BE49-F238E27FC236}">
              <a16:creationId xmlns:a16="http://schemas.microsoft.com/office/drawing/2014/main" id="{00000000-0008-0000-2000-0000F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79" name="160 CuadroTexto">
          <a:extLst>
            <a:ext uri="{FF2B5EF4-FFF2-40B4-BE49-F238E27FC236}">
              <a16:creationId xmlns:a16="http://schemas.microsoft.com/office/drawing/2014/main" id="{00000000-0008-0000-2000-0000F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80" name="161 CuadroTexto">
          <a:extLst>
            <a:ext uri="{FF2B5EF4-FFF2-40B4-BE49-F238E27FC236}">
              <a16:creationId xmlns:a16="http://schemas.microsoft.com/office/drawing/2014/main" id="{00000000-0008-0000-2000-0000F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81" name="162 CuadroTexto">
          <a:extLst>
            <a:ext uri="{FF2B5EF4-FFF2-40B4-BE49-F238E27FC236}">
              <a16:creationId xmlns:a16="http://schemas.microsoft.com/office/drawing/2014/main" id="{00000000-0008-0000-2000-0000F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82" name="163 CuadroTexto">
          <a:extLst>
            <a:ext uri="{FF2B5EF4-FFF2-40B4-BE49-F238E27FC236}">
              <a16:creationId xmlns:a16="http://schemas.microsoft.com/office/drawing/2014/main" id="{00000000-0008-0000-2000-0000F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83" name="164 CuadroTexto">
          <a:extLst>
            <a:ext uri="{FF2B5EF4-FFF2-40B4-BE49-F238E27FC236}">
              <a16:creationId xmlns:a16="http://schemas.microsoft.com/office/drawing/2014/main" id="{00000000-0008-0000-2000-0000F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84" name="165 CuadroTexto">
          <a:extLst>
            <a:ext uri="{FF2B5EF4-FFF2-40B4-BE49-F238E27FC236}">
              <a16:creationId xmlns:a16="http://schemas.microsoft.com/office/drawing/2014/main" id="{00000000-0008-0000-2000-00000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85" name="166 CuadroTexto">
          <a:extLst>
            <a:ext uri="{FF2B5EF4-FFF2-40B4-BE49-F238E27FC236}">
              <a16:creationId xmlns:a16="http://schemas.microsoft.com/office/drawing/2014/main" id="{00000000-0008-0000-2000-00000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86" name="167 CuadroTexto">
          <a:extLst>
            <a:ext uri="{FF2B5EF4-FFF2-40B4-BE49-F238E27FC236}">
              <a16:creationId xmlns:a16="http://schemas.microsoft.com/office/drawing/2014/main" id="{00000000-0008-0000-2000-00000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87" name="168 CuadroTexto">
          <a:extLst>
            <a:ext uri="{FF2B5EF4-FFF2-40B4-BE49-F238E27FC236}">
              <a16:creationId xmlns:a16="http://schemas.microsoft.com/office/drawing/2014/main" id="{00000000-0008-0000-2000-00000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88" name="169 CuadroTexto">
          <a:extLst>
            <a:ext uri="{FF2B5EF4-FFF2-40B4-BE49-F238E27FC236}">
              <a16:creationId xmlns:a16="http://schemas.microsoft.com/office/drawing/2014/main" id="{00000000-0008-0000-2000-00000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89" name="170 CuadroTexto">
          <a:extLst>
            <a:ext uri="{FF2B5EF4-FFF2-40B4-BE49-F238E27FC236}">
              <a16:creationId xmlns:a16="http://schemas.microsoft.com/office/drawing/2014/main" id="{00000000-0008-0000-2000-00000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90" name="171 CuadroTexto">
          <a:extLst>
            <a:ext uri="{FF2B5EF4-FFF2-40B4-BE49-F238E27FC236}">
              <a16:creationId xmlns:a16="http://schemas.microsoft.com/office/drawing/2014/main" id="{00000000-0008-0000-2000-00000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91" name="172 CuadroTexto">
          <a:extLst>
            <a:ext uri="{FF2B5EF4-FFF2-40B4-BE49-F238E27FC236}">
              <a16:creationId xmlns:a16="http://schemas.microsoft.com/office/drawing/2014/main" id="{00000000-0008-0000-2000-00000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92" name="173 CuadroTexto">
          <a:extLst>
            <a:ext uri="{FF2B5EF4-FFF2-40B4-BE49-F238E27FC236}">
              <a16:creationId xmlns:a16="http://schemas.microsoft.com/office/drawing/2014/main" id="{00000000-0008-0000-2000-00000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93" name="174 CuadroTexto">
          <a:extLst>
            <a:ext uri="{FF2B5EF4-FFF2-40B4-BE49-F238E27FC236}">
              <a16:creationId xmlns:a16="http://schemas.microsoft.com/office/drawing/2014/main" id="{00000000-0008-0000-2000-00000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94" name="175 CuadroTexto">
          <a:extLst>
            <a:ext uri="{FF2B5EF4-FFF2-40B4-BE49-F238E27FC236}">
              <a16:creationId xmlns:a16="http://schemas.microsoft.com/office/drawing/2014/main" id="{00000000-0008-0000-2000-00000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95" name="176 CuadroTexto">
          <a:extLst>
            <a:ext uri="{FF2B5EF4-FFF2-40B4-BE49-F238E27FC236}">
              <a16:creationId xmlns:a16="http://schemas.microsoft.com/office/drawing/2014/main" id="{00000000-0008-0000-2000-00000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96" name="177 CuadroTexto">
          <a:extLst>
            <a:ext uri="{FF2B5EF4-FFF2-40B4-BE49-F238E27FC236}">
              <a16:creationId xmlns:a16="http://schemas.microsoft.com/office/drawing/2014/main" id="{00000000-0008-0000-2000-00000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97" name="178 CuadroTexto">
          <a:extLst>
            <a:ext uri="{FF2B5EF4-FFF2-40B4-BE49-F238E27FC236}">
              <a16:creationId xmlns:a16="http://schemas.microsoft.com/office/drawing/2014/main" id="{00000000-0008-0000-2000-00000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98" name="179 CuadroTexto">
          <a:extLst>
            <a:ext uri="{FF2B5EF4-FFF2-40B4-BE49-F238E27FC236}">
              <a16:creationId xmlns:a16="http://schemas.microsoft.com/office/drawing/2014/main" id="{00000000-0008-0000-2000-00000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99" name="180 CuadroTexto">
          <a:extLst>
            <a:ext uri="{FF2B5EF4-FFF2-40B4-BE49-F238E27FC236}">
              <a16:creationId xmlns:a16="http://schemas.microsoft.com/office/drawing/2014/main" id="{00000000-0008-0000-2000-00000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00" name="181 CuadroTexto">
          <a:extLst>
            <a:ext uri="{FF2B5EF4-FFF2-40B4-BE49-F238E27FC236}">
              <a16:creationId xmlns:a16="http://schemas.microsoft.com/office/drawing/2014/main" id="{00000000-0008-0000-2000-00001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01" name="182 CuadroTexto">
          <a:extLst>
            <a:ext uri="{FF2B5EF4-FFF2-40B4-BE49-F238E27FC236}">
              <a16:creationId xmlns:a16="http://schemas.microsoft.com/office/drawing/2014/main" id="{00000000-0008-0000-2000-00001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02" name="183 CuadroTexto">
          <a:extLst>
            <a:ext uri="{FF2B5EF4-FFF2-40B4-BE49-F238E27FC236}">
              <a16:creationId xmlns:a16="http://schemas.microsoft.com/office/drawing/2014/main" id="{00000000-0008-0000-2000-00001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03" name="184 CuadroTexto">
          <a:extLst>
            <a:ext uri="{FF2B5EF4-FFF2-40B4-BE49-F238E27FC236}">
              <a16:creationId xmlns:a16="http://schemas.microsoft.com/office/drawing/2014/main" id="{00000000-0008-0000-2000-00001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04" name="185 CuadroTexto">
          <a:extLst>
            <a:ext uri="{FF2B5EF4-FFF2-40B4-BE49-F238E27FC236}">
              <a16:creationId xmlns:a16="http://schemas.microsoft.com/office/drawing/2014/main" id="{00000000-0008-0000-2000-00001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05" name="186 CuadroTexto">
          <a:extLst>
            <a:ext uri="{FF2B5EF4-FFF2-40B4-BE49-F238E27FC236}">
              <a16:creationId xmlns:a16="http://schemas.microsoft.com/office/drawing/2014/main" id="{00000000-0008-0000-2000-00001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06" name="187 CuadroTexto">
          <a:extLst>
            <a:ext uri="{FF2B5EF4-FFF2-40B4-BE49-F238E27FC236}">
              <a16:creationId xmlns:a16="http://schemas.microsoft.com/office/drawing/2014/main" id="{00000000-0008-0000-2000-00001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07" name="188 CuadroTexto">
          <a:extLst>
            <a:ext uri="{FF2B5EF4-FFF2-40B4-BE49-F238E27FC236}">
              <a16:creationId xmlns:a16="http://schemas.microsoft.com/office/drawing/2014/main" id="{00000000-0008-0000-2000-00001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08" name="189 CuadroTexto">
          <a:extLst>
            <a:ext uri="{FF2B5EF4-FFF2-40B4-BE49-F238E27FC236}">
              <a16:creationId xmlns:a16="http://schemas.microsoft.com/office/drawing/2014/main" id="{00000000-0008-0000-2000-00001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09" name="190 CuadroTexto">
          <a:extLst>
            <a:ext uri="{FF2B5EF4-FFF2-40B4-BE49-F238E27FC236}">
              <a16:creationId xmlns:a16="http://schemas.microsoft.com/office/drawing/2014/main" id="{00000000-0008-0000-2000-00001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10" name="191 CuadroTexto">
          <a:extLst>
            <a:ext uri="{FF2B5EF4-FFF2-40B4-BE49-F238E27FC236}">
              <a16:creationId xmlns:a16="http://schemas.microsoft.com/office/drawing/2014/main" id="{00000000-0008-0000-2000-00001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11" name="192 CuadroTexto">
          <a:extLst>
            <a:ext uri="{FF2B5EF4-FFF2-40B4-BE49-F238E27FC236}">
              <a16:creationId xmlns:a16="http://schemas.microsoft.com/office/drawing/2014/main" id="{00000000-0008-0000-2000-00001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12" name="193 CuadroTexto">
          <a:extLst>
            <a:ext uri="{FF2B5EF4-FFF2-40B4-BE49-F238E27FC236}">
              <a16:creationId xmlns:a16="http://schemas.microsoft.com/office/drawing/2014/main" id="{00000000-0008-0000-2000-00001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13" name="194 CuadroTexto">
          <a:extLst>
            <a:ext uri="{FF2B5EF4-FFF2-40B4-BE49-F238E27FC236}">
              <a16:creationId xmlns:a16="http://schemas.microsoft.com/office/drawing/2014/main" id="{00000000-0008-0000-2000-00001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14" name="195 CuadroTexto">
          <a:extLst>
            <a:ext uri="{FF2B5EF4-FFF2-40B4-BE49-F238E27FC236}">
              <a16:creationId xmlns:a16="http://schemas.microsoft.com/office/drawing/2014/main" id="{00000000-0008-0000-2000-00001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15" name="196 CuadroTexto">
          <a:extLst>
            <a:ext uri="{FF2B5EF4-FFF2-40B4-BE49-F238E27FC236}">
              <a16:creationId xmlns:a16="http://schemas.microsoft.com/office/drawing/2014/main" id="{00000000-0008-0000-2000-00001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16" name="197 CuadroTexto">
          <a:extLst>
            <a:ext uri="{FF2B5EF4-FFF2-40B4-BE49-F238E27FC236}">
              <a16:creationId xmlns:a16="http://schemas.microsoft.com/office/drawing/2014/main" id="{00000000-0008-0000-2000-00002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17" name="198 CuadroTexto">
          <a:extLst>
            <a:ext uri="{FF2B5EF4-FFF2-40B4-BE49-F238E27FC236}">
              <a16:creationId xmlns:a16="http://schemas.microsoft.com/office/drawing/2014/main" id="{00000000-0008-0000-2000-00002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18" name="199 CuadroTexto">
          <a:extLst>
            <a:ext uri="{FF2B5EF4-FFF2-40B4-BE49-F238E27FC236}">
              <a16:creationId xmlns:a16="http://schemas.microsoft.com/office/drawing/2014/main" id="{00000000-0008-0000-2000-00002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19" name="200 CuadroTexto">
          <a:extLst>
            <a:ext uri="{FF2B5EF4-FFF2-40B4-BE49-F238E27FC236}">
              <a16:creationId xmlns:a16="http://schemas.microsoft.com/office/drawing/2014/main" id="{00000000-0008-0000-2000-00002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20" name="201 CuadroTexto">
          <a:extLst>
            <a:ext uri="{FF2B5EF4-FFF2-40B4-BE49-F238E27FC236}">
              <a16:creationId xmlns:a16="http://schemas.microsoft.com/office/drawing/2014/main" id="{00000000-0008-0000-2000-00002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21" name="202 CuadroTexto">
          <a:extLst>
            <a:ext uri="{FF2B5EF4-FFF2-40B4-BE49-F238E27FC236}">
              <a16:creationId xmlns:a16="http://schemas.microsoft.com/office/drawing/2014/main" id="{00000000-0008-0000-2000-00002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22" name="203 CuadroTexto">
          <a:extLst>
            <a:ext uri="{FF2B5EF4-FFF2-40B4-BE49-F238E27FC236}">
              <a16:creationId xmlns:a16="http://schemas.microsoft.com/office/drawing/2014/main" id="{00000000-0008-0000-2000-00002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23" name="204 CuadroTexto">
          <a:extLst>
            <a:ext uri="{FF2B5EF4-FFF2-40B4-BE49-F238E27FC236}">
              <a16:creationId xmlns:a16="http://schemas.microsoft.com/office/drawing/2014/main" id="{00000000-0008-0000-2000-00002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24" name="205 CuadroTexto">
          <a:extLst>
            <a:ext uri="{FF2B5EF4-FFF2-40B4-BE49-F238E27FC236}">
              <a16:creationId xmlns:a16="http://schemas.microsoft.com/office/drawing/2014/main" id="{00000000-0008-0000-2000-00002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25" name="206 CuadroTexto">
          <a:extLst>
            <a:ext uri="{FF2B5EF4-FFF2-40B4-BE49-F238E27FC236}">
              <a16:creationId xmlns:a16="http://schemas.microsoft.com/office/drawing/2014/main" id="{00000000-0008-0000-2000-00002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26" name="207 CuadroTexto">
          <a:extLst>
            <a:ext uri="{FF2B5EF4-FFF2-40B4-BE49-F238E27FC236}">
              <a16:creationId xmlns:a16="http://schemas.microsoft.com/office/drawing/2014/main" id="{00000000-0008-0000-2000-00002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27" name="208 CuadroTexto">
          <a:extLst>
            <a:ext uri="{FF2B5EF4-FFF2-40B4-BE49-F238E27FC236}">
              <a16:creationId xmlns:a16="http://schemas.microsoft.com/office/drawing/2014/main" id="{00000000-0008-0000-2000-00002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28" name="209 CuadroTexto">
          <a:extLst>
            <a:ext uri="{FF2B5EF4-FFF2-40B4-BE49-F238E27FC236}">
              <a16:creationId xmlns:a16="http://schemas.microsoft.com/office/drawing/2014/main" id="{00000000-0008-0000-2000-00002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29" name="210 CuadroTexto">
          <a:extLst>
            <a:ext uri="{FF2B5EF4-FFF2-40B4-BE49-F238E27FC236}">
              <a16:creationId xmlns:a16="http://schemas.microsoft.com/office/drawing/2014/main" id="{00000000-0008-0000-2000-00002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30" name="211 CuadroTexto">
          <a:extLst>
            <a:ext uri="{FF2B5EF4-FFF2-40B4-BE49-F238E27FC236}">
              <a16:creationId xmlns:a16="http://schemas.microsoft.com/office/drawing/2014/main" id="{00000000-0008-0000-2000-00002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31" name="212 CuadroTexto">
          <a:extLst>
            <a:ext uri="{FF2B5EF4-FFF2-40B4-BE49-F238E27FC236}">
              <a16:creationId xmlns:a16="http://schemas.microsoft.com/office/drawing/2014/main" id="{00000000-0008-0000-2000-00002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32" name="213 CuadroTexto">
          <a:extLst>
            <a:ext uri="{FF2B5EF4-FFF2-40B4-BE49-F238E27FC236}">
              <a16:creationId xmlns:a16="http://schemas.microsoft.com/office/drawing/2014/main" id="{00000000-0008-0000-2000-00003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33" name="214 CuadroTexto">
          <a:extLst>
            <a:ext uri="{FF2B5EF4-FFF2-40B4-BE49-F238E27FC236}">
              <a16:creationId xmlns:a16="http://schemas.microsoft.com/office/drawing/2014/main" id="{00000000-0008-0000-2000-00003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34" name="215 CuadroTexto">
          <a:extLst>
            <a:ext uri="{FF2B5EF4-FFF2-40B4-BE49-F238E27FC236}">
              <a16:creationId xmlns:a16="http://schemas.microsoft.com/office/drawing/2014/main" id="{00000000-0008-0000-2000-00003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35" name="216 CuadroTexto">
          <a:extLst>
            <a:ext uri="{FF2B5EF4-FFF2-40B4-BE49-F238E27FC236}">
              <a16:creationId xmlns:a16="http://schemas.microsoft.com/office/drawing/2014/main" id="{00000000-0008-0000-2000-00003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36" name="217 CuadroTexto">
          <a:extLst>
            <a:ext uri="{FF2B5EF4-FFF2-40B4-BE49-F238E27FC236}">
              <a16:creationId xmlns:a16="http://schemas.microsoft.com/office/drawing/2014/main" id="{00000000-0008-0000-2000-00003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37" name="218 CuadroTexto">
          <a:extLst>
            <a:ext uri="{FF2B5EF4-FFF2-40B4-BE49-F238E27FC236}">
              <a16:creationId xmlns:a16="http://schemas.microsoft.com/office/drawing/2014/main" id="{00000000-0008-0000-2000-00003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38" name="219 CuadroTexto">
          <a:extLst>
            <a:ext uri="{FF2B5EF4-FFF2-40B4-BE49-F238E27FC236}">
              <a16:creationId xmlns:a16="http://schemas.microsoft.com/office/drawing/2014/main" id="{00000000-0008-0000-2000-00003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39" name="220 CuadroTexto">
          <a:extLst>
            <a:ext uri="{FF2B5EF4-FFF2-40B4-BE49-F238E27FC236}">
              <a16:creationId xmlns:a16="http://schemas.microsoft.com/office/drawing/2014/main" id="{00000000-0008-0000-2000-00003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40" name="221 CuadroTexto">
          <a:extLst>
            <a:ext uri="{FF2B5EF4-FFF2-40B4-BE49-F238E27FC236}">
              <a16:creationId xmlns:a16="http://schemas.microsoft.com/office/drawing/2014/main" id="{00000000-0008-0000-2000-00003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41" name="222 CuadroTexto">
          <a:extLst>
            <a:ext uri="{FF2B5EF4-FFF2-40B4-BE49-F238E27FC236}">
              <a16:creationId xmlns:a16="http://schemas.microsoft.com/office/drawing/2014/main" id="{00000000-0008-0000-2000-00003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42" name="223 CuadroTexto">
          <a:extLst>
            <a:ext uri="{FF2B5EF4-FFF2-40B4-BE49-F238E27FC236}">
              <a16:creationId xmlns:a16="http://schemas.microsoft.com/office/drawing/2014/main" id="{00000000-0008-0000-2000-00003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43" name="224 CuadroTexto">
          <a:extLst>
            <a:ext uri="{FF2B5EF4-FFF2-40B4-BE49-F238E27FC236}">
              <a16:creationId xmlns:a16="http://schemas.microsoft.com/office/drawing/2014/main" id="{00000000-0008-0000-2000-00003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44" name="225 CuadroTexto">
          <a:extLst>
            <a:ext uri="{FF2B5EF4-FFF2-40B4-BE49-F238E27FC236}">
              <a16:creationId xmlns:a16="http://schemas.microsoft.com/office/drawing/2014/main" id="{00000000-0008-0000-2000-00003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45" name="226 CuadroTexto">
          <a:extLst>
            <a:ext uri="{FF2B5EF4-FFF2-40B4-BE49-F238E27FC236}">
              <a16:creationId xmlns:a16="http://schemas.microsoft.com/office/drawing/2014/main" id="{00000000-0008-0000-2000-00003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46" name="227 CuadroTexto">
          <a:extLst>
            <a:ext uri="{FF2B5EF4-FFF2-40B4-BE49-F238E27FC236}">
              <a16:creationId xmlns:a16="http://schemas.microsoft.com/office/drawing/2014/main" id="{00000000-0008-0000-2000-00003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47" name="228 CuadroTexto">
          <a:extLst>
            <a:ext uri="{FF2B5EF4-FFF2-40B4-BE49-F238E27FC236}">
              <a16:creationId xmlns:a16="http://schemas.microsoft.com/office/drawing/2014/main" id="{00000000-0008-0000-2000-00003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48" name="229 CuadroTexto">
          <a:extLst>
            <a:ext uri="{FF2B5EF4-FFF2-40B4-BE49-F238E27FC236}">
              <a16:creationId xmlns:a16="http://schemas.microsoft.com/office/drawing/2014/main" id="{00000000-0008-0000-2000-00004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49" name="230 CuadroTexto">
          <a:extLst>
            <a:ext uri="{FF2B5EF4-FFF2-40B4-BE49-F238E27FC236}">
              <a16:creationId xmlns:a16="http://schemas.microsoft.com/office/drawing/2014/main" id="{00000000-0008-0000-2000-00004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50" name="231 CuadroTexto">
          <a:extLst>
            <a:ext uri="{FF2B5EF4-FFF2-40B4-BE49-F238E27FC236}">
              <a16:creationId xmlns:a16="http://schemas.microsoft.com/office/drawing/2014/main" id="{00000000-0008-0000-2000-00004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51" name="232 CuadroTexto">
          <a:extLst>
            <a:ext uri="{FF2B5EF4-FFF2-40B4-BE49-F238E27FC236}">
              <a16:creationId xmlns:a16="http://schemas.microsoft.com/office/drawing/2014/main" id="{00000000-0008-0000-2000-00004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52" name="233 CuadroTexto">
          <a:extLst>
            <a:ext uri="{FF2B5EF4-FFF2-40B4-BE49-F238E27FC236}">
              <a16:creationId xmlns:a16="http://schemas.microsoft.com/office/drawing/2014/main" id="{00000000-0008-0000-2000-00004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53" name="234 CuadroTexto">
          <a:extLst>
            <a:ext uri="{FF2B5EF4-FFF2-40B4-BE49-F238E27FC236}">
              <a16:creationId xmlns:a16="http://schemas.microsoft.com/office/drawing/2014/main" id="{00000000-0008-0000-2000-00004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54" name="235 CuadroTexto">
          <a:extLst>
            <a:ext uri="{FF2B5EF4-FFF2-40B4-BE49-F238E27FC236}">
              <a16:creationId xmlns:a16="http://schemas.microsoft.com/office/drawing/2014/main" id="{00000000-0008-0000-2000-00004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55" name="236 CuadroTexto">
          <a:extLst>
            <a:ext uri="{FF2B5EF4-FFF2-40B4-BE49-F238E27FC236}">
              <a16:creationId xmlns:a16="http://schemas.microsoft.com/office/drawing/2014/main" id="{00000000-0008-0000-2000-00004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56" name="237 CuadroTexto">
          <a:extLst>
            <a:ext uri="{FF2B5EF4-FFF2-40B4-BE49-F238E27FC236}">
              <a16:creationId xmlns:a16="http://schemas.microsoft.com/office/drawing/2014/main" id="{00000000-0008-0000-2000-00004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57" name="238 CuadroTexto">
          <a:extLst>
            <a:ext uri="{FF2B5EF4-FFF2-40B4-BE49-F238E27FC236}">
              <a16:creationId xmlns:a16="http://schemas.microsoft.com/office/drawing/2014/main" id="{00000000-0008-0000-2000-00004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58" name="239 CuadroTexto">
          <a:extLst>
            <a:ext uri="{FF2B5EF4-FFF2-40B4-BE49-F238E27FC236}">
              <a16:creationId xmlns:a16="http://schemas.microsoft.com/office/drawing/2014/main" id="{00000000-0008-0000-2000-00004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59" name="240 CuadroTexto">
          <a:extLst>
            <a:ext uri="{FF2B5EF4-FFF2-40B4-BE49-F238E27FC236}">
              <a16:creationId xmlns:a16="http://schemas.microsoft.com/office/drawing/2014/main" id="{00000000-0008-0000-2000-00004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60" name="241 CuadroTexto">
          <a:extLst>
            <a:ext uri="{FF2B5EF4-FFF2-40B4-BE49-F238E27FC236}">
              <a16:creationId xmlns:a16="http://schemas.microsoft.com/office/drawing/2014/main" id="{00000000-0008-0000-2000-00004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61" name="242 CuadroTexto">
          <a:extLst>
            <a:ext uri="{FF2B5EF4-FFF2-40B4-BE49-F238E27FC236}">
              <a16:creationId xmlns:a16="http://schemas.microsoft.com/office/drawing/2014/main" id="{00000000-0008-0000-2000-00004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62" name="243 CuadroTexto">
          <a:extLst>
            <a:ext uri="{FF2B5EF4-FFF2-40B4-BE49-F238E27FC236}">
              <a16:creationId xmlns:a16="http://schemas.microsoft.com/office/drawing/2014/main" id="{00000000-0008-0000-2000-00004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63" name="244 CuadroTexto">
          <a:extLst>
            <a:ext uri="{FF2B5EF4-FFF2-40B4-BE49-F238E27FC236}">
              <a16:creationId xmlns:a16="http://schemas.microsoft.com/office/drawing/2014/main" id="{00000000-0008-0000-2000-00004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64" name="245 CuadroTexto">
          <a:extLst>
            <a:ext uri="{FF2B5EF4-FFF2-40B4-BE49-F238E27FC236}">
              <a16:creationId xmlns:a16="http://schemas.microsoft.com/office/drawing/2014/main" id="{00000000-0008-0000-2000-00005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65" name="246 CuadroTexto">
          <a:extLst>
            <a:ext uri="{FF2B5EF4-FFF2-40B4-BE49-F238E27FC236}">
              <a16:creationId xmlns:a16="http://schemas.microsoft.com/office/drawing/2014/main" id="{00000000-0008-0000-2000-00005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66" name="247 CuadroTexto">
          <a:extLst>
            <a:ext uri="{FF2B5EF4-FFF2-40B4-BE49-F238E27FC236}">
              <a16:creationId xmlns:a16="http://schemas.microsoft.com/office/drawing/2014/main" id="{00000000-0008-0000-2000-00005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67" name="248 CuadroTexto">
          <a:extLst>
            <a:ext uri="{FF2B5EF4-FFF2-40B4-BE49-F238E27FC236}">
              <a16:creationId xmlns:a16="http://schemas.microsoft.com/office/drawing/2014/main" id="{00000000-0008-0000-2000-00005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68" name="249 CuadroTexto">
          <a:extLst>
            <a:ext uri="{FF2B5EF4-FFF2-40B4-BE49-F238E27FC236}">
              <a16:creationId xmlns:a16="http://schemas.microsoft.com/office/drawing/2014/main" id="{00000000-0008-0000-2000-00005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69" name="250 CuadroTexto">
          <a:extLst>
            <a:ext uri="{FF2B5EF4-FFF2-40B4-BE49-F238E27FC236}">
              <a16:creationId xmlns:a16="http://schemas.microsoft.com/office/drawing/2014/main" id="{00000000-0008-0000-2000-00005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70" name="251 CuadroTexto">
          <a:extLst>
            <a:ext uri="{FF2B5EF4-FFF2-40B4-BE49-F238E27FC236}">
              <a16:creationId xmlns:a16="http://schemas.microsoft.com/office/drawing/2014/main" id="{00000000-0008-0000-2000-00005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71" name="252 CuadroTexto">
          <a:extLst>
            <a:ext uri="{FF2B5EF4-FFF2-40B4-BE49-F238E27FC236}">
              <a16:creationId xmlns:a16="http://schemas.microsoft.com/office/drawing/2014/main" id="{00000000-0008-0000-2000-00005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72" name="253 CuadroTexto">
          <a:extLst>
            <a:ext uri="{FF2B5EF4-FFF2-40B4-BE49-F238E27FC236}">
              <a16:creationId xmlns:a16="http://schemas.microsoft.com/office/drawing/2014/main" id="{00000000-0008-0000-2000-00005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73" name="254 CuadroTexto">
          <a:extLst>
            <a:ext uri="{FF2B5EF4-FFF2-40B4-BE49-F238E27FC236}">
              <a16:creationId xmlns:a16="http://schemas.microsoft.com/office/drawing/2014/main" id="{00000000-0008-0000-2000-00005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74" name="255 CuadroTexto">
          <a:extLst>
            <a:ext uri="{FF2B5EF4-FFF2-40B4-BE49-F238E27FC236}">
              <a16:creationId xmlns:a16="http://schemas.microsoft.com/office/drawing/2014/main" id="{00000000-0008-0000-2000-00005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75" name="256 CuadroTexto">
          <a:extLst>
            <a:ext uri="{FF2B5EF4-FFF2-40B4-BE49-F238E27FC236}">
              <a16:creationId xmlns:a16="http://schemas.microsoft.com/office/drawing/2014/main" id="{00000000-0008-0000-2000-00005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76" name="257 CuadroTexto">
          <a:extLst>
            <a:ext uri="{FF2B5EF4-FFF2-40B4-BE49-F238E27FC236}">
              <a16:creationId xmlns:a16="http://schemas.microsoft.com/office/drawing/2014/main" id="{00000000-0008-0000-2000-00005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77" name="258 CuadroTexto">
          <a:extLst>
            <a:ext uri="{FF2B5EF4-FFF2-40B4-BE49-F238E27FC236}">
              <a16:creationId xmlns:a16="http://schemas.microsoft.com/office/drawing/2014/main" id="{00000000-0008-0000-2000-00005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78" name="259 CuadroTexto">
          <a:extLst>
            <a:ext uri="{FF2B5EF4-FFF2-40B4-BE49-F238E27FC236}">
              <a16:creationId xmlns:a16="http://schemas.microsoft.com/office/drawing/2014/main" id="{00000000-0008-0000-2000-00005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79" name="260 CuadroTexto">
          <a:extLst>
            <a:ext uri="{FF2B5EF4-FFF2-40B4-BE49-F238E27FC236}">
              <a16:creationId xmlns:a16="http://schemas.microsoft.com/office/drawing/2014/main" id="{00000000-0008-0000-2000-00005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80" name="261 CuadroTexto">
          <a:extLst>
            <a:ext uri="{FF2B5EF4-FFF2-40B4-BE49-F238E27FC236}">
              <a16:creationId xmlns:a16="http://schemas.microsoft.com/office/drawing/2014/main" id="{00000000-0008-0000-2000-00006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81" name="262 CuadroTexto">
          <a:extLst>
            <a:ext uri="{FF2B5EF4-FFF2-40B4-BE49-F238E27FC236}">
              <a16:creationId xmlns:a16="http://schemas.microsoft.com/office/drawing/2014/main" id="{00000000-0008-0000-2000-00006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82" name="263 CuadroTexto">
          <a:extLst>
            <a:ext uri="{FF2B5EF4-FFF2-40B4-BE49-F238E27FC236}">
              <a16:creationId xmlns:a16="http://schemas.microsoft.com/office/drawing/2014/main" id="{00000000-0008-0000-2000-00006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83" name="264 CuadroTexto">
          <a:extLst>
            <a:ext uri="{FF2B5EF4-FFF2-40B4-BE49-F238E27FC236}">
              <a16:creationId xmlns:a16="http://schemas.microsoft.com/office/drawing/2014/main" id="{00000000-0008-0000-2000-00006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84" name="265 CuadroTexto">
          <a:extLst>
            <a:ext uri="{FF2B5EF4-FFF2-40B4-BE49-F238E27FC236}">
              <a16:creationId xmlns:a16="http://schemas.microsoft.com/office/drawing/2014/main" id="{00000000-0008-0000-2000-00006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85" name="266 CuadroTexto">
          <a:extLst>
            <a:ext uri="{FF2B5EF4-FFF2-40B4-BE49-F238E27FC236}">
              <a16:creationId xmlns:a16="http://schemas.microsoft.com/office/drawing/2014/main" id="{00000000-0008-0000-2000-00006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86" name="267 CuadroTexto">
          <a:extLst>
            <a:ext uri="{FF2B5EF4-FFF2-40B4-BE49-F238E27FC236}">
              <a16:creationId xmlns:a16="http://schemas.microsoft.com/office/drawing/2014/main" id="{00000000-0008-0000-2000-00006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2366" cy="207869"/>
    <xdr:sp macro="" textlink="">
      <xdr:nvSpPr>
        <xdr:cNvPr id="3687" name="268 CuadroTexto">
          <a:extLst>
            <a:ext uri="{FF2B5EF4-FFF2-40B4-BE49-F238E27FC236}">
              <a16:creationId xmlns:a16="http://schemas.microsoft.com/office/drawing/2014/main" id="{00000000-0008-0000-2000-000067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688" name="269 CuadroTexto">
          <a:extLst>
            <a:ext uri="{FF2B5EF4-FFF2-40B4-BE49-F238E27FC236}">
              <a16:creationId xmlns:a16="http://schemas.microsoft.com/office/drawing/2014/main" id="{00000000-0008-0000-2000-000068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689" name="270 CuadroTexto">
          <a:extLst>
            <a:ext uri="{FF2B5EF4-FFF2-40B4-BE49-F238E27FC236}">
              <a16:creationId xmlns:a16="http://schemas.microsoft.com/office/drawing/2014/main" id="{00000000-0008-0000-2000-000069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690" name="271 CuadroTexto">
          <a:extLst>
            <a:ext uri="{FF2B5EF4-FFF2-40B4-BE49-F238E27FC236}">
              <a16:creationId xmlns:a16="http://schemas.microsoft.com/office/drawing/2014/main" id="{00000000-0008-0000-2000-00006A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691" name="272 CuadroTexto">
          <a:extLst>
            <a:ext uri="{FF2B5EF4-FFF2-40B4-BE49-F238E27FC236}">
              <a16:creationId xmlns:a16="http://schemas.microsoft.com/office/drawing/2014/main" id="{00000000-0008-0000-2000-00006B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692" name="273 CuadroTexto">
          <a:extLst>
            <a:ext uri="{FF2B5EF4-FFF2-40B4-BE49-F238E27FC236}">
              <a16:creationId xmlns:a16="http://schemas.microsoft.com/office/drawing/2014/main" id="{00000000-0008-0000-2000-00006C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693" name="274 CuadroTexto">
          <a:extLst>
            <a:ext uri="{FF2B5EF4-FFF2-40B4-BE49-F238E27FC236}">
              <a16:creationId xmlns:a16="http://schemas.microsoft.com/office/drawing/2014/main" id="{00000000-0008-0000-2000-00006D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694" name="275 CuadroTexto">
          <a:extLst>
            <a:ext uri="{FF2B5EF4-FFF2-40B4-BE49-F238E27FC236}">
              <a16:creationId xmlns:a16="http://schemas.microsoft.com/office/drawing/2014/main" id="{00000000-0008-0000-2000-00006E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695" name="276 CuadroTexto">
          <a:extLst>
            <a:ext uri="{FF2B5EF4-FFF2-40B4-BE49-F238E27FC236}">
              <a16:creationId xmlns:a16="http://schemas.microsoft.com/office/drawing/2014/main" id="{00000000-0008-0000-2000-00006F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696" name="277 CuadroTexto">
          <a:extLst>
            <a:ext uri="{FF2B5EF4-FFF2-40B4-BE49-F238E27FC236}">
              <a16:creationId xmlns:a16="http://schemas.microsoft.com/office/drawing/2014/main" id="{00000000-0008-0000-2000-000070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697" name="278 CuadroTexto">
          <a:extLst>
            <a:ext uri="{FF2B5EF4-FFF2-40B4-BE49-F238E27FC236}">
              <a16:creationId xmlns:a16="http://schemas.microsoft.com/office/drawing/2014/main" id="{00000000-0008-0000-2000-000071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698" name="279 CuadroTexto">
          <a:extLst>
            <a:ext uri="{FF2B5EF4-FFF2-40B4-BE49-F238E27FC236}">
              <a16:creationId xmlns:a16="http://schemas.microsoft.com/office/drawing/2014/main" id="{00000000-0008-0000-2000-000072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699" name="280 CuadroTexto">
          <a:extLst>
            <a:ext uri="{FF2B5EF4-FFF2-40B4-BE49-F238E27FC236}">
              <a16:creationId xmlns:a16="http://schemas.microsoft.com/office/drawing/2014/main" id="{00000000-0008-0000-2000-000073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700" name="281 CuadroTexto">
          <a:extLst>
            <a:ext uri="{FF2B5EF4-FFF2-40B4-BE49-F238E27FC236}">
              <a16:creationId xmlns:a16="http://schemas.microsoft.com/office/drawing/2014/main" id="{00000000-0008-0000-2000-000074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701" name="282 CuadroTexto">
          <a:extLst>
            <a:ext uri="{FF2B5EF4-FFF2-40B4-BE49-F238E27FC236}">
              <a16:creationId xmlns:a16="http://schemas.microsoft.com/office/drawing/2014/main" id="{00000000-0008-0000-2000-000075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702" name="283 CuadroTexto">
          <a:extLst>
            <a:ext uri="{FF2B5EF4-FFF2-40B4-BE49-F238E27FC236}">
              <a16:creationId xmlns:a16="http://schemas.microsoft.com/office/drawing/2014/main" id="{00000000-0008-0000-2000-000076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703" name="284 CuadroTexto">
          <a:extLst>
            <a:ext uri="{FF2B5EF4-FFF2-40B4-BE49-F238E27FC236}">
              <a16:creationId xmlns:a16="http://schemas.microsoft.com/office/drawing/2014/main" id="{00000000-0008-0000-2000-000077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04" name="285 CuadroTexto">
          <a:extLst>
            <a:ext uri="{FF2B5EF4-FFF2-40B4-BE49-F238E27FC236}">
              <a16:creationId xmlns:a16="http://schemas.microsoft.com/office/drawing/2014/main" id="{00000000-0008-0000-2000-00007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05" name="286 CuadroTexto">
          <a:extLst>
            <a:ext uri="{FF2B5EF4-FFF2-40B4-BE49-F238E27FC236}">
              <a16:creationId xmlns:a16="http://schemas.microsoft.com/office/drawing/2014/main" id="{00000000-0008-0000-2000-00007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06" name="287 CuadroTexto">
          <a:extLst>
            <a:ext uri="{FF2B5EF4-FFF2-40B4-BE49-F238E27FC236}">
              <a16:creationId xmlns:a16="http://schemas.microsoft.com/office/drawing/2014/main" id="{00000000-0008-0000-2000-00007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07" name="288 CuadroTexto">
          <a:extLst>
            <a:ext uri="{FF2B5EF4-FFF2-40B4-BE49-F238E27FC236}">
              <a16:creationId xmlns:a16="http://schemas.microsoft.com/office/drawing/2014/main" id="{00000000-0008-0000-2000-00007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08" name="289 CuadroTexto">
          <a:extLst>
            <a:ext uri="{FF2B5EF4-FFF2-40B4-BE49-F238E27FC236}">
              <a16:creationId xmlns:a16="http://schemas.microsoft.com/office/drawing/2014/main" id="{00000000-0008-0000-2000-00007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09" name="290 CuadroTexto">
          <a:extLst>
            <a:ext uri="{FF2B5EF4-FFF2-40B4-BE49-F238E27FC236}">
              <a16:creationId xmlns:a16="http://schemas.microsoft.com/office/drawing/2014/main" id="{00000000-0008-0000-2000-00007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10" name="291 CuadroTexto">
          <a:extLst>
            <a:ext uri="{FF2B5EF4-FFF2-40B4-BE49-F238E27FC236}">
              <a16:creationId xmlns:a16="http://schemas.microsoft.com/office/drawing/2014/main" id="{00000000-0008-0000-2000-00007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11" name="292 CuadroTexto">
          <a:extLst>
            <a:ext uri="{FF2B5EF4-FFF2-40B4-BE49-F238E27FC236}">
              <a16:creationId xmlns:a16="http://schemas.microsoft.com/office/drawing/2014/main" id="{00000000-0008-0000-2000-00007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12" name="293 CuadroTexto">
          <a:extLst>
            <a:ext uri="{FF2B5EF4-FFF2-40B4-BE49-F238E27FC236}">
              <a16:creationId xmlns:a16="http://schemas.microsoft.com/office/drawing/2014/main" id="{00000000-0008-0000-2000-00008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13" name="294 CuadroTexto">
          <a:extLst>
            <a:ext uri="{FF2B5EF4-FFF2-40B4-BE49-F238E27FC236}">
              <a16:creationId xmlns:a16="http://schemas.microsoft.com/office/drawing/2014/main" id="{00000000-0008-0000-2000-00008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14" name="295 CuadroTexto">
          <a:extLst>
            <a:ext uri="{FF2B5EF4-FFF2-40B4-BE49-F238E27FC236}">
              <a16:creationId xmlns:a16="http://schemas.microsoft.com/office/drawing/2014/main" id="{00000000-0008-0000-2000-00008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15" name="296 CuadroTexto">
          <a:extLst>
            <a:ext uri="{FF2B5EF4-FFF2-40B4-BE49-F238E27FC236}">
              <a16:creationId xmlns:a16="http://schemas.microsoft.com/office/drawing/2014/main" id="{00000000-0008-0000-2000-00008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16" name="17 CuadroTexto">
          <a:extLst>
            <a:ext uri="{FF2B5EF4-FFF2-40B4-BE49-F238E27FC236}">
              <a16:creationId xmlns:a16="http://schemas.microsoft.com/office/drawing/2014/main" id="{00000000-0008-0000-2000-00008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7227" cy="217317"/>
    <xdr:sp macro="" textlink="">
      <xdr:nvSpPr>
        <xdr:cNvPr id="3717" name="90 CuadroTexto">
          <a:extLst>
            <a:ext uri="{FF2B5EF4-FFF2-40B4-BE49-F238E27FC236}">
              <a16:creationId xmlns:a16="http://schemas.microsoft.com/office/drawing/2014/main" id="{00000000-0008-0000-2000-0000850E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718" name="91 CuadroTexto">
          <a:extLst>
            <a:ext uri="{FF2B5EF4-FFF2-40B4-BE49-F238E27FC236}">
              <a16:creationId xmlns:a16="http://schemas.microsoft.com/office/drawing/2014/main" id="{00000000-0008-0000-2000-0000860E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719" name="92 CuadroTexto">
          <a:extLst>
            <a:ext uri="{FF2B5EF4-FFF2-40B4-BE49-F238E27FC236}">
              <a16:creationId xmlns:a16="http://schemas.microsoft.com/office/drawing/2014/main" id="{00000000-0008-0000-2000-0000870E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720" name="93 CuadroTexto">
          <a:extLst>
            <a:ext uri="{FF2B5EF4-FFF2-40B4-BE49-F238E27FC236}">
              <a16:creationId xmlns:a16="http://schemas.microsoft.com/office/drawing/2014/main" id="{00000000-0008-0000-2000-0000880E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721" name="94 CuadroTexto">
          <a:extLst>
            <a:ext uri="{FF2B5EF4-FFF2-40B4-BE49-F238E27FC236}">
              <a16:creationId xmlns:a16="http://schemas.microsoft.com/office/drawing/2014/main" id="{00000000-0008-0000-2000-0000890E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722" name="95 CuadroTexto">
          <a:extLst>
            <a:ext uri="{FF2B5EF4-FFF2-40B4-BE49-F238E27FC236}">
              <a16:creationId xmlns:a16="http://schemas.microsoft.com/office/drawing/2014/main" id="{00000000-0008-0000-2000-00008A0E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723" name="96 CuadroTexto">
          <a:extLst>
            <a:ext uri="{FF2B5EF4-FFF2-40B4-BE49-F238E27FC236}">
              <a16:creationId xmlns:a16="http://schemas.microsoft.com/office/drawing/2014/main" id="{00000000-0008-0000-2000-00008B0E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724" name="97 CuadroTexto">
          <a:extLst>
            <a:ext uri="{FF2B5EF4-FFF2-40B4-BE49-F238E27FC236}">
              <a16:creationId xmlns:a16="http://schemas.microsoft.com/office/drawing/2014/main" id="{00000000-0008-0000-2000-00008C0E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725" name="98 CuadroTexto">
          <a:extLst>
            <a:ext uri="{FF2B5EF4-FFF2-40B4-BE49-F238E27FC236}">
              <a16:creationId xmlns:a16="http://schemas.microsoft.com/office/drawing/2014/main" id="{00000000-0008-0000-2000-00008D0E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726" name="99 CuadroTexto">
          <a:extLst>
            <a:ext uri="{FF2B5EF4-FFF2-40B4-BE49-F238E27FC236}">
              <a16:creationId xmlns:a16="http://schemas.microsoft.com/office/drawing/2014/main" id="{00000000-0008-0000-2000-00008E0E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727" name="100 CuadroTexto">
          <a:extLst>
            <a:ext uri="{FF2B5EF4-FFF2-40B4-BE49-F238E27FC236}">
              <a16:creationId xmlns:a16="http://schemas.microsoft.com/office/drawing/2014/main" id="{00000000-0008-0000-2000-00008F0E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728" name="101 CuadroTexto">
          <a:extLst>
            <a:ext uri="{FF2B5EF4-FFF2-40B4-BE49-F238E27FC236}">
              <a16:creationId xmlns:a16="http://schemas.microsoft.com/office/drawing/2014/main" id="{00000000-0008-0000-2000-0000900E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29" name="118 CuadroTexto">
          <a:extLst>
            <a:ext uri="{FF2B5EF4-FFF2-40B4-BE49-F238E27FC236}">
              <a16:creationId xmlns:a16="http://schemas.microsoft.com/office/drawing/2014/main" id="{00000000-0008-0000-2000-00009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30" name="119 CuadroTexto">
          <a:extLst>
            <a:ext uri="{FF2B5EF4-FFF2-40B4-BE49-F238E27FC236}">
              <a16:creationId xmlns:a16="http://schemas.microsoft.com/office/drawing/2014/main" id="{00000000-0008-0000-2000-00009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31" name="120 CuadroTexto">
          <a:extLst>
            <a:ext uri="{FF2B5EF4-FFF2-40B4-BE49-F238E27FC236}">
              <a16:creationId xmlns:a16="http://schemas.microsoft.com/office/drawing/2014/main" id="{00000000-0008-0000-2000-00009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32" name="121 CuadroTexto">
          <a:extLst>
            <a:ext uri="{FF2B5EF4-FFF2-40B4-BE49-F238E27FC236}">
              <a16:creationId xmlns:a16="http://schemas.microsoft.com/office/drawing/2014/main" id="{00000000-0008-0000-2000-00009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33" name="122 CuadroTexto">
          <a:extLst>
            <a:ext uri="{FF2B5EF4-FFF2-40B4-BE49-F238E27FC236}">
              <a16:creationId xmlns:a16="http://schemas.microsoft.com/office/drawing/2014/main" id="{00000000-0008-0000-2000-00009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34" name="123 CuadroTexto">
          <a:extLst>
            <a:ext uri="{FF2B5EF4-FFF2-40B4-BE49-F238E27FC236}">
              <a16:creationId xmlns:a16="http://schemas.microsoft.com/office/drawing/2014/main" id="{00000000-0008-0000-2000-00009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35" name="124 CuadroTexto">
          <a:extLst>
            <a:ext uri="{FF2B5EF4-FFF2-40B4-BE49-F238E27FC236}">
              <a16:creationId xmlns:a16="http://schemas.microsoft.com/office/drawing/2014/main" id="{00000000-0008-0000-2000-00009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36" name="125 CuadroTexto">
          <a:extLst>
            <a:ext uri="{FF2B5EF4-FFF2-40B4-BE49-F238E27FC236}">
              <a16:creationId xmlns:a16="http://schemas.microsoft.com/office/drawing/2014/main" id="{00000000-0008-0000-2000-00009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37" name="143 CuadroTexto">
          <a:extLst>
            <a:ext uri="{FF2B5EF4-FFF2-40B4-BE49-F238E27FC236}">
              <a16:creationId xmlns:a16="http://schemas.microsoft.com/office/drawing/2014/main" id="{00000000-0008-0000-2000-00009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38" name="144 CuadroTexto">
          <a:extLst>
            <a:ext uri="{FF2B5EF4-FFF2-40B4-BE49-F238E27FC236}">
              <a16:creationId xmlns:a16="http://schemas.microsoft.com/office/drawing/2014/main" id="{00000000-0008-0000-2000-00009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39" name="145 CuadroTexto">
          <a:extLst>
            <a:ext uri="{FF2B5EF4-FFF2-40B4-BE49-F238E27FC236}">
              <a16:creationId xmlns:a16="http://schemas.microsoft.com/office/drawing/2014/main" id="{00000000-0008-0000-2000-00009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40" name="146 CuadroTexto">
          <a:extLst>
            <a:ext uri="{FF2B5EF4-FFF2-40B4-BE49-F238E27FC236}">
              <a16:creationId xmlns:a16="http://schemas.microsoft.com/office/drawing/2014/main" id="{00000000-0008-0000-2000-00009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41" name="147 CuadroTexto">
          <a:extLst>
            <a:ext uri="{FF2B5EF4-FFF2-40B4-BE49-F238E27FC236}">
              <a16:creationId xmlns:a16="http://schemas.microsoft.com/office/drawing/2014/main" id="{00000000-0008-0000-2000-00009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42" name="148 CuadroTexto">
          <a:extLst>
            <a:ext uri="{FF2B5EF4-FFF2-40B4-BE49-F238E27FC236}">
              <a16:creationId xmlns:a16="http://schemas.microsoft.com/office/drawing/2014/main" id="{00000000-0008-0000-2000-00009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43" name="149 CuadroTexto">
          <a:extLst>
            <a:ext uri="{FF2B5EF4-FFF2-40B4-BE49-F238E27FC236}">
              <a16:creationId xmlns:a16="http://schemas.microsoft.com/office/drawing/2014/main" id="{00000000-0008-0000-2000-00009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44" name="150 CuadroTexto">
          <a:extLst>
            <a:ext uri="{FF2B5EF4-FFF2-40B4-BE49-F238E27FC236}">
              <a16:creationId xmlns:a16="http://schemas.microsoft.com/office/drawing/2014/main" id="{00000000-0008-0000-2000-0000A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45" name="151 CuadroTexto">
          <a:extLst>
            <a:ext uri="{FF2B5EF4-FFF2-40B4-BE49-F238E27FC236}">
              <a16:creationId xmlns:a16="http://schemas.microsoft.com/office/drawing/2014/main" id="{00000000-0008-0000-2000-0000A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46" name="152 CuadroTexto">
          <a:extLst>
            <a:ext uri="{FF2B5EF4-FFF2-40B4-BE49-F238E27FC236}">
              <a16:creationId xmlns:a16="http://schemas.microsoft.com/office/drawing/2014/main" id="{00000000-0008-0000-2000-0000A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47" name="153 CuadroTexto">
          <a:extLst>
            <a:ext uri="{FF2B5EF4-FFF2-40B4-BE49-F238E27FC236}">
              <a16:creationId xmlns:a16="http://schemas.microsoft.com/office/drawing/2014/main" id="{00000000-0008-0000-2000-0000A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48" name="154 CuadroTexto">
          <a:extLst>
            <a:ext uri="{FF2B5EF4-FFF2-40B4-BE49-F238E27FC236}">
              <a16:creationId xmlns:a16="http://schemas.microsoft.com/office/drawing/2014/main" id="{00000000-0008-0000-2000-0000A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49" name="155 CuadroTexto">
          <a:extLst>
            <a:ext uri="{FF2B5EF4-FFF2-40B4-BE49-F238E27FC236}">
              <a16:creationId xmlns:a16="http://schemas.microsoft.com/office/drawing/2014/main" id="{00000000-0008-0000-2000-0000A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50" name="156 CuadroTexto">
          <a:extLst>
            <a:ext uri="{FF2B5EF4-FFF2-40B4-BE49-F238E27FC236}">
              <a16:creationId xmlns:a16="http://schemas.microsoft.com/office/drawing/2014/main" id="{00000000-0008-0000-2000-0000A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51" name="157 CuadroTexto">
          <a:extLst>
            <a:ext uri="{FF2B5EF4-FFF2-40B4-BE49-F238E27FC236}">
              <a16:creationId xmlns:a16="http://schemas.microsoft.com/office/drawing/2014/main" id="{00000000-0008-0000-2000-0000A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52" name="158 CuadroTexto">
          <a:extLst>
            <a:ext uri="{FF2B5EF4-FFF2-40B4-BE49-F238E27FC236}">
              <a16:creationId xmlns:a16="http://schemas.microsoft.com/office/drawing/2014/main" id="{00000000-0008-0000-2000-0000A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53" name="159 CuadroTexto">
          <a:extLst>
            <a:ext uri="{FF2B5EF4-FFF2-40B4-BE49-F238E27FC236}">
              <a16:creationId xmlns:a16="http://schemas.microsoft.com/office/drawing/2014/main" id="{00000000-0008-0000-2000-0000A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54" name="160 CuadroTexto">
          <a:extLst>
            <a:ext uri="{FF2B5EF4-FFF2-40B4-BE49-F238E27FC236}">
              <a16:creationId xmlns:a16="http://schemas.microsoft.com/office/drawing/2014/main" id="{00000000-0008-0000-2000-0000A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55" name="161 CuadroTexto">
          <a:extLst>
            <a:ext uri="{FF2B5EF4-FFF2-40B4-BE49-F238E27FC236}">
              <a16:creationId xmlns:a16="http://schemas.microsoft.com/office/drawing/2014/main" id="{00000000-0008-0000-2000-0000A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56" name="162 CuadroTexto">
          <a:extLst>
            <a:ext uri="{FF2B5EF4-FFF2-40B4-BE49-F238E27FC236}">
              <a16:creationId xmlns:a16="http://schemas.microsoft.com/office/drawing/2014/main" id="{00000000-0008-0000-2000-0000A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57" name="163 CuadroTexto">
          <a:extLst>
            <a:ext uri="{FF2B5EF4-FFF2-40B4-BE49-F238E27FC236}">
              <a16:creationId xmlns:a16="http://schemas.microsoft.com/office/drawing/2014/main" id="{00000000-0008-0000-2000-0000A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58" name="164 CuadroTexto">
          <a:extLst>
            <a:ext uri="{FF2B5EF4-FFF2-40B4-BE49-F238E27FC236}">
              <a16:creationId xmlns:a16="http://schemas.microsoft.com/office/drawing/2014/main" id="{00000000-0008-0000-2000-0000A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59" name="165 CuadroTexto">
          <a:extLst>
            <a:ext uri="{FF2B5EF4-FFF2-40B4-BE49-F238E27FC236}">
              <a16:creationId xmlns:a16="http://schemas.microsoft.com/office/drawing/2014/main" id="{00000000-0008-0000-2000-0000A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60" name="166 CuadroTexto">
          <a:extLst>
            <a:ext uri="{FF2B5EF4-FFF2-40B4-BE49-F238E27FC236}">
              <a16:creationId xmlns:a16="http://schemas.microsoft.com/office/drawing/2014/main" id="{00000000-0008-0000-2000-0000B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61" name="167 CuadroTexto">
          <a:extLst>
            <a:ext uri="{FF2B5EF4-FFF2-40B4-BE49-F238E27FC236}">
              <a16:creationId xmlns:a16="http://schemas.microsoft.com/office/drawing/2014/main" id="{00000000-0008-0000-2000-0000B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62" name="168 CuadroTexto">
          <a:extLst>
            <a:ext uri="{FF2B5EF4-FFF2-40B4-BE49-F238E27FC236}">
              <a16:creationId xmlns:a16="http://schemas.microsoft.com/office/drawing/2014/main" id="{00000000-0008-0000-2000-0000B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63" name="169 CuadroTexto">
          <a:extLst>
            <a:ext uri="{FF2B5EF4-FFF2-40B4-BE49-F238E27FC236}">
              <a16:creationId xmlns:a16="http://schemas.microsoft.com/office/drawing/2014/main" id="{00000000-0008-0000-2000-0000B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64" name="170 CuadroTexto">
          <a:extLst>
            <a:ext uri="{FF2B5EF4-FFF2-40B4-BE49-F238E27FC236}">
              <a16:creationId xmlns:a16="http://schemas.microsoft.com/office/drawing/2014/main" id="{00000000-0008-0000-2000-0000B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65" name="171 CuadroTexto">
          <a:extLst>
            <a:ext uri="{FF2B5EF4-FFF2-40B4-BE49-F238E27FC236}">
              <a16:creationId xmlns:a16="http://schemas.microsoft.com/office/drawing/2014/main" id="{00000000-0008-0000-2000-0000B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66" name="172 CuadroTexto">
          <a:extLst>
            <a:ext uri="{FF2B5EF4-FFF2-40B4-BE49-F238E27FC236}">
              <a16:creationId xmlns:a16="http://schemas.microsoft.com/office/drawing/2014/main" id="{00000000-0008-0000-2000-0000B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67" name="173 CuadroTexto">
          <a:extLst>
            <a:ext uri="{FF2B5EF4-FFF2-40B4-BE49-F238E27FC236}">
              <a16:creationId xmlns:a16="http://schemas.microsoft.com/office/drawing/2014/main" id="{00000000-0008-0000-2000-0000B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68" name="174 CuadroTexto">
          <a:extLst>
            <a:ext uri="{FF2B5EF4-FFF2-40B4-BE49-F238E27FC236}">
              <a16:creationId xmlns:a16="http://schemas.microsoft.com/office/drawing/2014/main" id="{00000000-0008-0000-2000-0000B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69" name="175 CuadroTexto">
          <a:extLst>
            <a:ext uri="{FF2B5EF4-FFF2-40B4-BE49-F238E27FC236}">
              <a16:creationId xmlns:a16="http://schemas.microsoft.com/office/drawing/2014/main" id="{00000000-0008-0000-2000-0000B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70" name="176 CuadroTexto">
          <a:extLst>
            <a:ext uri="{FF2B5EF4-FFF2-40B4-BE49-F238E27FC236}">
              <a16:creationId xmlns:a16="http://schemas.microsoft.com/office/drawing/2014/main" id="{00000000-0008-0000-2000-0000B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71" name="177 CuadroTexto">
          <a:extLst>
            <a:ext uri="{FF2B5EF4-FFF2-40B4-BE49-F238E27FC236}">
              <a16:creationId xmlns:a16="http://schemas.microsoft.com/office/drawing/2014/main" id="{00000000-0008-0000-2000-0000B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72" name="178 CuadroTexto">
          <a:extLst>
            <a:ext uri="{FF2B5EF4-FFF2-40B4-BE49-F238E27FC236}">
              <a16:creationId xmlns:a16="http://schemas.microsoft.com/office/drawing/2014/main" id="{00000000-0008-0000-2000-0000B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73" name="179 CuadroTexto">
          <a:extLst>
            <a:ext uri="{FF2B5EF4-FFF2-40B4-BE49-F238E27FC236}">
              <a16:creationId xmlns:a16="http://schemas.microsoft.com/office/drawing/2014/main" id="{00000000-0008-0000-2000-0000B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74" name="180 CuadroTexto">
          <a:extLst>
            <a:ext uri="{FF2B5EF4-FFF2-40B4-BE49-F238E27FC236}">
              <a16:creationId xmlns:a16="http://schemas.microsoft.com/office/drawing/2014/main" id="{00000000-0008-0000-2000-0000B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75" name="181 CuadroTexto">
          <a:extLst>
            <a:ext uri="{FF2B5EF4-FFF2-40B4-BE49-F238E27FC236}">
              <a16:creationId xmlns:a16="http://schemas.microsoft.com/office/drawing/2014/main" id="{00000000-0008-0000-2000-0000B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76" name="182 CuadroTexto">
          <a:extLst>
            <a:ext uri="{FF2B5EF4-FFF2-40B4-BE49-F238E27FC236}">
              <a16:creationId xmlns:a16="http://schemas.microsoft.com/office/drawing/2014/main" id="{00000000-0008-0000-2000-0000C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77" name="183 CuadroTexto">
          <a:extLst>
            <a:ext uri="{FF2B5EF4-FFF2-40B4-BE49-F238E27FC236}">
              <a16:creationId xmlns:a16="http://schemas.microsoft.com/office/drawing/2014/main" id="{00000000-0008-0000-2000-0000C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78" name="184 CuadroTexto">
          <a:extLst>
            <a:ext uri="{FF2B5EF4-FFF2-40B4-BE49-F238E27FC236}">
              <a16:creationId xmlns:a16="http://schemas.microsoft.com/office/drawing/2014/main" id="{00000000-0008-0000-2000-0000C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79" name="185 CuadroTexto">
          <a:extLst>
            <a:ext uri="{FF2B5EF4-FFF2-40B4-BE49-F238E27FC236}">
              <a16:creationId xmlns:a16="http://schemas.microsoft.com/office/drawing/2014/main" id="{00000000-0008-0000-2000-0000C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80" name="186 CuadroTexto">
          <a:extLst>
            <a:ext uri="{FF2B5EF4-FFF2-40B4-BE49-F238E27FC236}">
              <a16:creationId xmlns:a16="http://schemas.microsoft.com/office/drawing/2014/main" id="{00000000-0008-0000-2000-0000C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81" name="187 CuadroTexto">
          <a:extLst>
            <a:ext uri="{FF2B5EF4-FFF2-40B4-BE49-F238E27FC236}">
              <a16:creationId xmlns:a16="http://schemas.microsoft.com/office/drawing/2014/main" id="{00000000-0008-0000-2000-0000C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82" name="188 CuadroTexto">
          <a:extLst>
            <a:ext uri="{FF2B5EF4-FFF2-40B4-BE49-F238E27FC236}">
              <a16:creationId xmlns:a16="http://schemas.microsoft.com/office/drawing/2014/main" id="{00000000-0008-0000-2000-0000C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83" name="189 CuadroTexto">
          <a:extLst>
            <a:ext uri="{FF2B5EF4-FFF2-40B4-BE49-F238E27FC236}">
              <a16:creationId xmlns:a16="http://schemas.microsoft.com/office/drawing/2014/main" id="{00000000-0008-0000-2000-0000C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84" name="190 CuadroTexto">
          <a:extLst>
            <a:ext uri="{FF2B5EF4-FFF2-40B4-BE49-F238E27FC236}">
              <a16:creationId xmlns:a16="http://schemas.microsoft.com/office/drawing/2014/main" id="{00000000-0008-0000-2000-0000C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85" name="191 CuadroTexto">
          <a:extLst>
            <a:ext uri="{FF2B5EF4-FFF2-40B4-BE49-F238E27FC236}">
              <a16:creationId xmlns:a16="http://schemas.microsoft.com/office/drawing/2014/main" id="{00000000-0008-0000-2000-0000C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86" name="192 CuadroTexto">
          <a:extLst>
            <a:ext uri="{FF2B5EF4-FFF2-40B4-BE49-F238E27FC236}">
              <a16:creationId xmlns:a16="http://schemas.microsoft.com/office/drawing/2014/main" id="{00000000-0008-0000-2000-0000C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87" name="193 CuadroTexto">
          <a:extLst>
            <a:ext uri="{FF2B5EF4-FFF2-40B4-BE49-F238E27FC236}">
              <a16:creationId xmlns:a16="http://schemas.microsoft.com/office/drawing/2014/main" id="{00000000-0008-0000-2000-0000C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88" name="194 CuadroTexto">
          <a:extLst>
            <a:ext uri="{FF2B5EF4-FFF2-40B4-BE49-F238E27FC236}">
              <a16:creationId xmlns:a16="http://schemas.microsoft.com/office/drawing/2014/main" id="{00000000-0008-0000-2000-0000C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89" name="195 CuadroTexto">
          <a:extLst>
            <a:ext uri="{FF2B5EF4-FFF2-40B4-BE49-F238E27FC236}">
              <a16:creationId xmlns:a16="http://schemas.microsoft.com/office/drawing/2014/main" id="{00000000-0008-0000-2000-0000C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90" name="196 CuadroTexto">
          <a:extLst>
            <a:ext uri="{FF2B5EF4-FFF2-40B4-BE49-F238E27FC236}">
              <a16:creationId xmlns:a16="http://schemas.microsoft.com/office/drawing/2014/main" id="{00000000-0008-0000-2000-0000C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91" name="197 CuadroTexto">
          <a:extLst>
            <a:ext uri="{FF2B5EF4-FFF2-40B4-BE49-F238E27FC236}">
              <a16:creationId xmlns:a16="http://schemas.microsoft.com/office/drawing/2014/main" id="{00000000-0008-0000-2000-0000C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92" name="198 CuadroTexto">
          <a:extLst>
            <a:ext uri="{FF2B5EF4-FFF2-40B4-BE49-F238E27FC236}">
              <a16:creationId xmlns:a16="http://schemas.microsoft.com/office/drawing/2014/main" id="{00000000-0008-0000-2000-0000D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93" name="199 CuadroTexto">
          <a:extLst>
            <a:ext uri="{FF2B5EF4-FFF2-40B4-BE49-F238E27FC236}">
              <a16:creationId xmlns:a16="http://schemas.microsoft.com/office/drawing/2014/main" id="{00000000-0008-0000-2000-0000D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94" name="200 CuadroTexto">
          <a:extLst>
            <a:ext uri="{FF2B5EF4-FFF2-40B4-BE49-F238E27FC236}">
              <a16:creationId xmlns:a16="http://schemas.microsoft.com/office/drawing/2014/main" id="{00000000-0008-0000-2000-0000D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95" name="201 CuadroTexto">
          <a:extLst>
            <a:ext uri="{FF2B5EF4-FFF2-40B4-BE49-F238E27FC236}">
              <a16:creationId xmlns:a16="http://schemas.microsoft.com/office/drawing/2014/main" id="{00000000-0008-0000-2000-0000D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96" name="202 CuadroTexto">
          <a:extLst>
            <a:ext uri="{FF2B5EF4-FFF2-40B4-BE49-F238E27FC236}">
              <a16:creationId xmlns:a16="http://schemas.microsoft.com/office/drawing/2014/main" id="{00000000-0008-0000-2000-0000D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97" name="203 CuadroTexto">
          <a:extLst>
            <a:ext uri="{FF2B5EF4-FFF2-40B4-BE49-F238E27FC236}">
              <a16:creationId xmlns:a16="http://schemas.microsoft.com/office/drawing/2014/main" id="{00000000-0008-0000-2000-0000D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98" name="204 CuadroTexto">
          <a:extLst>
            <a:ext uri="{FF2B5EF4-FFF2-40B4-BE49-F238E27FC236}">
              <a16:creationId xmlns:a16="http://schemas.microsoft.com/office/drawing/2014/main" id="{00000000-0008-0000-2000-0000D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99" name="205 CuadroTexto">
          <a:extLst>
            <a:ext uri="{FF2B5EF4-FFF2-40B4-BE49-F238E27FC236}">
              <a16:creationId xmlns:a16="http://schemas.microsoft.com/office/drawing/2014/main" id="{00000000-0008-0000-2000-0000D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00" name="206 CuadroTexto">
          <a:extLst>
            <a:ext uri="{FF2B5EF4-FFF2-40B4-BE49-F238E27FC236}">
              <a16:creationId xmlns:a16="http://schemas.microsoft.com/office/drawing/2014/main" id="{00000000-0008-0000-2000-0000D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01" name="207 CuadroTexto">
          <a:extLst>
            <a:ext uri="{FF2B5EF4-FFF2-40B4-BE49-F238E27FC236}">
              <a16:creationId xmlns:a16="http://schemas.microsoft.com/office/drawing/2014/main" id="{00000000-0008-0000-2000-0000D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02" name="208 CuadroTexto">
          <a:extLst>
            <a:ext uri="{FF2B5EF4-FFF2-40B4-BE49-F238E27FC236}">
              <a16:creationId xmlns:a16="http://schemas.microsoft.com/office/drawing/2014/main" id="{00000000-0008-0000-2000-0000D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03" name="209 CuadroTexto">
          <a:extLst>
            <a:ext uri="{FF2B5EF4-FFF2-40B4-BE49-F238E27FC236}">
              <a16:creationId xmlns:a16="http://schemas.microsoft.com/office/drawing/2014/main" id="{00000000-0008-0000-2000-0000D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04" name="210 CuadroTexto">
          <a:extLst>
            <a:ext uri="{FF2B5EF4-FFF2-40B4-BE49-F238E27FC236}">
              <a16:creationId xmlns:a16="http://schemas.microsoft.com/office/drawing/2014/main" id="{00000000-0008-0000-2000-0000D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05" name="211 CuadroTexto">
          <a:extLst>
            <a:ext uri="{FF2B5EF4-FFF2-40B4-BE49-F238E27FC236}">
              <a16:creationId xmlns:a16="http://schemas.microsoft.com/office/drawing/2014/main" id="{00000000-0008-0000-2000-0000D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06" name="212 CuadroTexto">
          <a:extLst>
            <a:ext uri="{FF2B5EF4-FFF2-40B4-BE49-F238E27FC236}">
              <a16:creationId xmlns:a16="http://schemas.microsoft.com/office/drawing/2014/main" id="{00000000-0008-0000-2000-0000D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07" name="213 CuadroTexto">
          <a:extLst>
            <a:ext uri="{FF2B5EF4-FFF2-40B4-BE49-F238E27FC236}">
              <a16:creationId xmlns:a16="http://schemas.microsoft.com/office/drawing/2014/main" id="{00000000-0008-0000-2000-0000D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08" name="214 CuadroTexto">
          <a:extLst>
            <a:ext uri="{FF2B5EF4-FFF2-40B4-BE49-F238E27FC236}">
              <a16:creationId xmlns:a16="http://schemas.microsoft.com/office/drawing/2014/main" id="{00000000-0008-0000-2000-0000E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09" name="215 CuadroTexto">
          <a:extLst>
            <a:ext uri="{FF2B5EF4-FFF2-40B4-BE49-F238E27FC236}">
              <a16:creationId xmlns:a16="http://schemas.microsoft.com/office/drawing/2014/main" id="{00000000-0008-0000-2000-0000E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10" name="216 CuadroTexto">
          <a:extLst>
            <a:ext uri="{FF2B5EF4-FFF2-40B4-BE49-F238E27FC236}">
              <a16:creationId xmlns:a16="http://schemas.microsoft.com/office/drawing/2014/main" id="{00000000-0008-0000-2000-0000E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11" name="217 CuadroTexto">
          <a:extLst>
            <a:ext uri="{FF2B5EF4-FFF2-40B4-BE49-F238E27FC236}">
              <a16:creationId xmlns:a16="http://schemas.microsoft.com/office/drawing/2014/main" id="{00000000-0008-0000-2000-0000E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12" name="218 CuadroTexto">
          <a:extLst>
            <a:ext uri="{FF2B5EF4-FFF2-40B4-BE49-F238E27FC236}">
              <a16:creationId xmlns:a16="http://schemas.microsoft.com/office/drawing/2014/main" id="{00000000-0008-0000-2000-0000E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13" name="219 CuadroTexto">
          <a:extLst>
            <a:ext uri="{FF2B5EF4-FFF2-40B4-BE49-F238E27FC236}">
              <a16:creationId xmlns:a16="http://schemas.microsoft.com/office/drawing/2014/main" id="{00000000-0008-0000-2000-0000E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14" name="220 CuadroTexto">
          <a:extLst>
            <a:ext uri="{FF2B5EF4-FFF2-40B4-BE49-F238E27FC236}">
              <a16:creationId xmlns:a16="http://schemas.microsoft.com/office/drawing/2014/main" id="{00000000-0008-0000-2000-0000E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15" name="221 CuadroTexto">
          <a:extLst>
            <a:ext uri="{FF2B5EF4-FFF2-40B4-BE49-F238E27FC236}">
              <a16:creationId xmlns:a16="http://schemas.microsoft.com/office/drawing/2014/main" id="{00000000-0008-0000-2000-0000E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16" name="222 CuadroTexto">
          <a:extLst>
            <a:ext uri="{FF2B5EF4-FFF2-40B4-BE49-F238E27FC236}">
              <a16:creationId xmlns:a16="http://schemas.microsoft.com/office/drawing/2014/main" id="{00000000-0008-0000-2000-0000E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17" name="223 CuadroTexto">
          <a:extLst>
            <a:ext uri="{FF2B5EF4-FFF2-40B4-BE49-F238E27FC236}">
              <a16:creationId xmlns:a16="http://schemas.microsoft.com/office/drawing/2014/main" id="{00000000-0008-0000-2000-0000E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18" name="224 CuadroTexto">
          <a:extLst>
            <a:ext uri="{FF2B5EF4-FFF2-40B4-BE49-F238E27FC236}">
              <a16:creationId xmlns:a16="http://schemas.microsoft.com/office/drawing/2014/main" id="{00000000-0008-0000-2000-0000E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19" name="225 CuadroTexto">
          <a:extLst>
            <a:ext uri="{FF2B5EF4-FFF2-40B4-BE49-F238E27FC236}">
              <a16:creationId xmlns:a16="http://schemas.microsoft.com/office/drawing/2014/main" id="{00000000-0008-0000-2000-0000E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20" name="226 CuadroTexto">
          <a:extLst>
            <a:ext uri="{FF2B5EF4-FFF2-40B4-BE49-F238E27FC236}">
              <a16:creationId xmlns:a16="http://schemas.microsoft.com/office/drawing/2014/main" id="{00000000-0008-0000-2000-0000E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21" name="227 CuadroTexto">
          <a:extLst>
            <a:ext uri="{FF2B5EF4-FFF2-40B4-BE49-F238E27FC236}">
              <a16:creationId xmlns:a16="http://schemas.microsoft.com/office/drawing/2014/main" id="{00000000-0008-0000-2000-0000E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22" name="228 CuadroTexto">
          <a:extLst>
            <a:ext uri="{FF2B5EF4-FFF2-40B4-BE49-F238E27FC236}">
              <a16:creationId xmlns:a16="http://schemas.microsoft.com/office/drawing/2014/main" id="{00000000-0008-0000-2000-0000E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23" name="229 CuadroTexto">
          <a:extLst>
            <a:ext uri="{FF2B5EF4-FFF2-40B4-BE49-F238E27FC236}">
              <a16:creationId xmlns:a16="http://schemas.microsoft.com/office/drawing/2014/main" id="{00000000-0008-0000-2000-0000E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24" name="230 CuadroTexto">
          <a:extLst>
            <a:ext uri="{FF2B5EF4-FFF2-40B4-BE49-F238E27FC236}">
              <a16:creationId xmlns:a16="http://schemas.microsoft.com/office/drawing/2014/main" id="{00000000-0008-0000-2000-0000F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25" name="231 CuadroTexto">
          <a:extLst>
            <a:ext uri="{FF2B5EF4-FFF2-40B4-BE49-F238E27FC236}">
              <a16:creationId xmlns:a16="http://schemas.microsoft.com/office/drawing/2014/main" id="{00000000-0008-0000-2000-0000F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26" name="232 CuadroTexto">
          <a:extLst>
            <a:ext uri="{FF2B5EF4-FFF2-40B4-BE49-F238E27FC236}">
              <a16:creationId xmlns:a16="http://schemas.microsoft.com/office/drawing/2014/main" id="{00000000-0008-0000-2000-0000F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27" name="233 CuadroTexto">
          <a:extLst>
            <a:ext uri="{FF2B5EF4-FFF2-40B4-BE49-F238E27FC236}">
              <a16:creationId xmlns:a16="http://schemas.microsoft.com/office/drawing/2014/main" id="{00000000-0008-0000-2000-0000F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28" name="234 CuadroTexto">
          <a:extLst>
            <a:ext uri="{FF2B5EF4-FFF2-40B4-BE49-F238E27FC236}">
              <a16:creationId xmlns:a16="http://schemas.microsoft.com/office/drawing/2014/main" id="{00000000-0008-0000-2000-0000F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29" name="235 CuadroTexto">
          <a:extLst>
            <a:ext uri="{FF2B5EF4-FFF2-40B4-BE49-F238E27FC236}">
              <a16:creationId xmlns:a16="http://schemas.microsoft.com/office/drawing/2014/main" id="{00000000-0008-0000-2000-0000F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30" name="236 CuadroTexto">
          <a:extLst>
            <a:ext uri="{FF2B5EF4-FFF2-40B4-BE49-F238E27FC236}">
              <a16:creationId xmlns:a16="http://schemas.microsoft.com/office/drawing/2014/main" id="{00000000-0008-0000-2000-0000F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31" name="237 CuadroTexto">
          <a:extLst>
            <a:ext uri="{FF2B5EF4-FFF2-40B4-BE49-F238E27FC236}">
              <a16:creationId xmlns:a16="http://schemas.microsoft.com/office/drawing/2014/main" id="{00000000-0008-0000-2000-0000F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32" name="238 CuadroTexto">
          <a:extLst>
            <a:ext uri="{FF2B5EF4-FFF2-40B4-BE49-F238E27FC236}">
              <a16:creationId xmlns:a16="http://schemas.microsoft.com/office/drawing/2014/main" id="{00000000-0008-0000-2000-0000F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33" name="239 CuadroTexto">
          <a:extLst>
            <a:ext uri="{FF2B5EF4-FFF2-40B4-BE49-F238E27FC236}">
              <a16:creationId xmlns:a16="http://schemas.microsoft.com/office/drawing/2014/main" id="{00000000-0008-0000-2000-0000F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34" name="240 CuadroTexto">
          <a:extLst>
            <a:ext uri="{FF2B5EF4-FFF2-40B4-BE49-F238E27FC236}">
              <a16:creationId xmlns:a16="http://schemas.microsoft.com/office/drawing/2014/main" id="{00000000-0008-0000-2000-0000F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35" name="241 CuadroTexto">
          <a:extLst>
            <a:ext uri="{FF2B5EF4-FFF2-40B4-BE49-F238E27FC236}">
              <a16:creationId xmlns:a16="http://schemas.microsoft.com/office/drawing/2014/main" id="{00000000-0008-0000-2000-0000F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36" name="242 CuadroTexto">
          <a:extLst>
            <a:ext uri="{FF2B5EF4-FFF2-40B4-BE49-F238E27FC236}">
              <a16:creationId xmlns:a16="http://schemas.microsoft.com/office/drawing/2014/main" id="{00000000-0008-0000-2000-0000F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37" name="243 CuadroTexto">
          <a:extLst>
            <a:ext uri="{FF2B5EF4-FFF2-40B4-BE49-F238E27FC236}">
              <a16:creationId xmlns:a16="http://schemas.microsoft.com/office/drawing/2014/main" id="{00000000-0008-0000-2000-0000F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38" name="244 CuadroTexto">
          <a:extLst>
            <a:ext uri="{FF2B5EF4-FFF2-40B4-BE49-F238E27FC236}">
              <a16:creationId xmlns:a16="http://schemas.microsoft.com/office/drawing/2014/main" id="{00000000-0008-0000-2000-0000F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39" name="245 CuadroTexto">
          <a:extLst>
            <a:ext uri="{FF2B5EF4-FFF2-40B4-BE49-F238E27FC236}">
              <a16:creationId xmlns:a16="http://schemas.microsoft.com/office/drawing/2014/main" id="{00000000-0008-0000-2000-0000F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40" name="246 CuadroTexto">
          <a:extLst>
            <a:ext uri="{FF2B5EF4-FFF2-40B4-BE49-F238E27FC236}">
              <a16:creationId xmlns:a16="http://schemas.microsoft.com/office/drawing/2014/main" id="{00000000-0008-0000-2000-00000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41" name="247 CuadroTexto">
          <a:extLst>
            <a:ext uri="{FF2B5EF4-FFF2-40B4-BE49-F238E27FC236}">
              <a16:creationId xmlns:a16="http://schemas.microsoft.com/office/drawing/2014/main" id="{00000000-0008-0000-2000-00000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42" name="248 CuadroTexto">
          <a:extLst>
            <a:ext uri="{FF2B5EF4-FFF2-40B4-BE49-F238E27FC236}">
              <a16:creationId xmlns:a16="http://schemas.microsoft.com/office/drawing/2014/main" id="{00000000-0008-0000-2000-00000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43" name="249 CuadroTexto">
          <a:extLst>
            <a:ext uri="{FF2B5EF4-FFF2-40B4-BE49-F238E27FC236}">
              <a16:creationId xmlns:a16="http://schemas.microsoft.com/office/drawing/2014/main" id="{00000000-0008-0000-2000-00000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44" name="250 CuadroTexto">
          <a:extLst>
            <a:ext uri="{FF2B5EF4-FFF2-40B4-BE49-F238E27FC236}">
              <a16:creationId xmlns:a16="http://schemas.microsoft.com/office/drawing/2014/main" id="{00000000-0008-0000-2000-00000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45" name="251 CuadroTexto">
          <a:extLst>
            <a:ext uri="{FF2B5EF4-FFF2-40B4-BE49-F238E27FC236}">
              <a16:creationId xmlns:a16="http://schemas.microsoft.com/office/drawing/2014/main" id="{00000000-0008-0000-2000-00000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46" name="252 CuadroTexto">
          <a:extLst>
            <a:ext uri="{FF2B5EF4-FFF2-40B4-BE49-F238E27FC236}">
              <a16:creationId xmlns:a16="http://schemas.microsoft.com/office/drawing/2014/main" id="{00000000-0008-0000-2000-000006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47" name="253 CuadroTexto">
          <a:extLst>
            <a:ext uri="{FF2B5EF4-FFF2-40B4-BE49-F238E27FC236}">
              <a16:creationId xmlns:a16="http://schemas.microsoft.com/office/drawing/2014/main" id="{00000000-0008-0000-2000-00000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48" name="254 CuadroTexto">
          <a:extLst>
            <a:ext uri="{FF2B5EF4-FFF2-40B4-BE49-F238E27FC236}">
              <a16:creationId xmlns:a16="http://schemas.microsoft.com/office/drawing/2014/main" id="{00000000-0008-0000-2000-00000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49" name="255 CuadroTexto">
          <a:extLst>
            <a:ext uri="{FF2B5EF4-FFF2-40B4-BE49-F238E27FC236}">
              <a16:creationId xmlns:a16="http://schemas.microsoft.com/office/drawing/2014/main" id="{00000000-0008-0000-2000-00000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50" name="256 CuadroTexto">
          <a:extLst>
            <a:ext uri="{FF2B5EF4-FFF2-40B4-BE49-F238E27FC236}">
              <a16:creationId xmlns:a16="http://schemas.microsoft.com/office/drawing/2014/main" id="{00000000-0008-0000-2000-00000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51" name="257 CuadroTexto">
          <a:extLst>
            <a:ext uri="{FF2B5EF4-FFF2-40B4-BE49-F238E27FC236}">
              <a16:creationId xmlns:a16="http://schemas.microsoft.com/office/drawing/2014/main" id="{00000000-0008-0000-2000-00000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52" name="258 CuadroTexto">
          <a:extLst>
            <a:ext uri="{FF2B5EF4-FFF2-40B4-BE49-F238E27FC236}">
              <a16:creationId xmlns:a16="http://schemas.microsoft.com/office/drawing/2014/main" id="{00000000-0008-0000-2000-00000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53" name="259 CuadroTexto">
          <a:extLst>
            <a:ext uri="{FF2B5EF4-FFF2-40B4-BE49-F238E27FC236}">
              <a16:creationId xmlns:a16="http://schemas.microsoft.com/office/drawing/2014/main" id="{00000000-0008-0000-2000-00000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54" name="260 CuadroTexto">
          <a:extLst>
            <a:ext uri="{FF2B5EF4-FFF2-40B4-BE49-F238E27FC236}">
              <a16:creationId xmlns:a16="http://schemas.microsoft.com/office/drawing/2014/main" id="{00000000-0008-0000-2000-00000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55" name="261 CuadroTexto">
          <a:extLst>
            <a:ext uri="{FF2B5EF4-FFF2-40B4-BE49-F238E27FC236}">
              <a16:creationId xmlns:a16="http://schemas.microsoft.com/office/drawing/2014/main" id="{00000000-0008-0000-2000-00000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56" name="262 CuadroTexto">
          <a:extLst>
            <a:ext uri="{FF2B5EF4-FFF2-40B4-BE49-F238E27FC236}">
              <a16:creationId xmlns:a16="http://schemas.microsoft.com/office/drawing/2014/main" id="{00000000-0008-0000-2000-00001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57" name="263 CuadroTexto">
          <a:extLst>
            <a:ext uri="{FF2B5EF4-FFF2-40B4-BE49-F238E27FC236}">
              <a16:creationId xmlns:a16="http://schemas.microsoft.com/office/drawing/2014/main" id="{00000000-0008-0000-2000-00001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58" name="264 CuadroTexto">
          <a:extLst>
            <a:ext uri="{FF2B5EF4-FFF2-40B4-BE49-F238E27FC236}">
              <a16:creationId xmlns:a16="http://schemas.microsoft.com/office/drawing/2014/main" id="{00000000-0008-0000-2000-00001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59" name="265 CuadroTexto">
          <a:extLst>
            <a:ext uri="{FF2B5EF4-FFF2-40B4-BE49-F238E27FC236}">
              <a16:creationId xmlns:a16="http://schemas.microsoft.com/office/drawing/2014/main" id="{00000000-0008-0000-2000-00001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60" name="266 CuadroTexto">
          <a:extLst>
            <a:ext uri="{FF2B5EF4-FFF2-40B4-BE49-F238E27FC236}">
              <a16:creationId xmlns:a16="http://schemas.microsoft.com/office/drawing/2014/main" id="{00000000-0008-0000-2000-00001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61" name="267 CuadroTexto">
          <a:extLst>
            <a:ext uri="{FF2B5EF4-FFF2-40B4-BE49-F238E27FC236}">
              <a16:creationId xmlns:a16="http://schemas.microsoft.com/office/drawing/2014/main" id="{00000000-0008-0000-2000-00001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2366" cy="207869"/>
    <xdr:sp macro="" textlink="">
      <xdr:nvSpPr>
        <xdr:cNvPr id="3862" name="268 CuadroTexto">
          <a:extLst>
            <a:ext uri="{FF2B5EF4-FFF2-40B4-BE49-F238E27FC236}">
              <a16:creationId xmlns:a16="http://schemas.microsoft.com/office/drawing/2014/main" id="{00000000-0008-0000-2000-000016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863" name="269 CuadroTexto">
          <a:extLst>
            <a:ext uri="{FF2B5EF4-FFF2-40B4-BE49-F238E27FC236}">
              <a16:creationId xmlns:a16="http://schemas.microsoft.com/office/drawing/2014/main" id="{00000000-0008-0000-2000-000017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864" name="270 CuadroTexto">
          <a:extLst>
            <a:ext uri="{FF2B5EF4-FFF2-40B4-BE49-F238E27FC236}">
              <a16:creationId xmlns:a16="http://schemas.microsoft.com/office/drawing/2014/main" id="{00000000-0008-0000-2000-000018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865" name="271 CuadroTexto">
          <a:extLst>
            <a:ext uri="{FF2B5EF4-FFF2-40B4-BE49-F238E27FC236}">
              <a16:creationId xmlns:a16="http://schemas.microsoft.com/office/drawing/2014/main" id="{00000000-0008-0000-2000-000019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866" name="272 CuadroTexto">
          <a:extLst>
            <a:ext uri="{FF2B5EF4-FFF2-40B4-BE49-F238E27FC236}">
              <a16:creationId xmlns:a16="http://schemas.microsoft.com/office/drawing/2014/main" id="{00000000-0008-0000-2000-00001A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867" name="273 CuadroTexto">
          <a:extLst>
            <a:ext uri="{FF2B5EF4-FFF2-40B4-BE49-F238E27FC236}">
              <a16:creationId xmlns:a16="http://schemas.microsoft.com/office/drawing/2014/main" id="{00000000-0008-0000-2000-00001B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868" name="274 CuadroTexto">
          <a:extLst>
            <a:ext uri="{FF2B5EF4-FFF2-40B4-BE49-F238E27FC236}">
              <a16:creationId xmlns:a16="http://schemas.microsoft.com/office/drawing/2014/main" id="{00000000-0008-0000-2000-00001C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869" name="275 CuadroTexto">
          <a:extLst>
            <a:ext uri="{FF2B5EF4-FFF2-40B4-BE49-F238E27FC236}">
              <a16:creationId xmlns:a16="http://schemas.microsoft.com/office/drawing/2014/main" id="{00000000-0008-0000-2000-00001D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870" name="276 CuadroTexto">
          <a:extLst>
            <a:ext uri="{FF2B5EF4-FFF2-40B4-BE49-F238E27FC236}">
              <a16:creationId xmlns:a16="http://schemas.microsoft.com/office/drawing/2014/main" id="{00000000-0008-0000-2000-00001E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871" name="277 CuadroTexto">
          <a:extLst>
            <a:ext uri="{FF2B5EF4-FFF2-40B4-BE49-F238E27FC236}">
              <a16:creationId xmlns:a16="http://schemas.microsoft.com/office/drawing/2014/main" id="{00000000-0008-0000-2000-00001F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872" name="278 CuadroTexto">
          <a:extLst>
            <a:ext uri="{FF2B5EF4-FFF2-40B4-BE49-F238E27FC236}">
              <a16:creationId xmlns:a16="http://schemas.microsoft.com/office/drawing/2014/main" id="{00000000-0008-0000-2000-000020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873" name="279 CuadroTexto">
          <a:extLst>
            <a:ext uri="{FF2B5EF4-FFF2-40B4-BE49-F238E27FC236}">
              <a16:creationId xmlns:a16="http://schemas.microsoft.com/office/drawing/2014/main" id="{00000000-0008-0000-2000-000021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874" name="280 CuadroTexto">
          <a:extLst>
            <a:ext uri="{FF2B5EF4-FFF2-40B4-BE49-F238E27FC236}">
              <a16:creationId xmlns:a16="http://schemas.microsoft.com/office/drawing/2014/main" id="{00000000-0008-0000-2000-000022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875" name="281 CuadroTexto">
          <a:extLst>
            <a:ext uri="{FF2B5EF4-FFF2-40B4-BE49-F238E27FC236}">
              <a16:creationId xmlns:a16="http://schemas.microsoft.com/office/drawing/2014/main" id="{00000000-0008-0000-2000-000023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876" name="282 CuadroTexto">
          <a:extLst>
            <a:ext uri="{FF2B5EF4-FFF2-40B4-BE49-F238E27FC236}">
              <a16:creationId xmlns:a16="http://schemas.microsoft.com/office/drawing/2014/main" id="{00000000-0008-0000-2000-000024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877" name="283 CuadroTexto">
          <a:extLst>
            <a:ext uri="{FF2B5EF4-FFF2-40B4-BE49-F238E27FC236}">
              <a16:creationId xmlns:a16="http://schemas.microsoft.com/office/drawing/2014/main" id="{00000000-0008-0000-2000-000025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878" name="284 CuadroTexto">
          <a:extLst>
            <a:ext uri="{FF2B5EF4-FFF2-40B4-BE49-F238E27FC236}">
              <a16:creationId xmlns:a16="http://schemas.microsoft.com/office/drawing/2014/main" id="{00000000-0008-0000-2000-000026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79" name="285 CuadroTexto">
          <a:extLst>
            <a:ext uri="{FF2B5EF4-FFF2-40B4-BE49-F238E27FC236}">
              <a16:creationId xmlns:a16="http://schemas.microsoft.com/office/drawing/2014/main" id="{00000000-0008-0000-2000-00002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80" name="286 CuadroTexto">
          <a:extLst>
            <a:ext uri="{FF2B5EF4-FFF2-40B4-BE49-F238E27FC236}">
              <a16:creationId xmlns:a16="http://schemas.microsoft.com/office/drawing/2014/main" id="{00000000-0008-0000-2000-00002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81" name="287 CuadroTexto">
          <a:extLst>
            <a:ext uri="{FF2B5EF4-FFF2-40B4-BE49-F238E27FC236}">
              <a16:creationId xmlns:a16="http://schemas.microsoft.com/office/drawing/2014/main" id="{00000000-0008-0000-2000-00002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82" name="288 CuadroTexto">
          <a:extLst>
            <a:ext uri="{FF2B5EF4-FFF2-40B4-BE49-F238E27FC236}">
              <a16:creationId xmlns:a16="http://schemas.microsoft.com/office/drawing/2014/main" id="{00000000-0008-0000-2000-00002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83" name="289 CuadroTexto">
          <a:extLst>
            <a:ext uri="{FF2B5EF4-FFF2-40B4-BE49-F238E27FC236}">
              <a16:creationId xmlns:a16="http://schemas.microsoft.com/office/drawing/2014/main" id="{00000000-0008-0000-2000-00002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84" name="290 CuadroTexto">
          <a:extLst>
            <a:ext uri="{FF2B5EF4-FFF2-40B4-BE49-F238E27FC236}">
              <a16:creationId xmlns:a16="http://schemas.microsoft.com/office/drawing/2014/main" id="{00000000-0008-0000-2000-00002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85" name="291 CuadroTexto">
          <a:extLst>
            <a:ext uri="{FF2B5EF4-FFF2-40B4-BE49-F238E27FC236}">
              <a16:creationId xmlns:a16="http://schemas.microsoft.com/office/drawing/2014/main" id="{00000000-0008-0000-2000-00002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86" name="292 CuadroTexto">
          <a:extLst>
            <a:ext uri="{FF2B5EF4-FFF2-40B4-BE49-F238E27FC236}">
              <a16:creationId xmlns:a16="http://schemas.microsoft.com/office/drawing/2014/main" id="{00000000-0008-0000-2000-00002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87" name="293 CuadroTexto">
          <a:extLst>
            <a:ext uri="{FF2B5EF4-FFF2-40B4-BE49-F238E27FC236}">
              <a16:creationId xmlns:a16="http://schemas.microsoft.com/office/drawing/2014/main" id="{00000000-0008-0000-2000-00002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88" name="294 CuadroTexto">
          <a:extLst>
            <a:ext uri="{FF2B5EF4-FFF2-40B4-BE49-F238E27FC236}">
              <a16:creationId xmlns:a16="http://schemas.microsoft.com/office/drawing/2014/main" id="{00000000-0008-0000-2000-00003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89" name="295 CuadroTexto">
          <a:extLst>
            <a:ext uri="{FF2B5EF4-FFF2-40B4-BE49-F238E27FC236}">
              <a16:creationId xmlns:a16="http://schemas.microsoft.com/office/drawing/2014/main" id="{00000000-0008-0000-2000-00003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890" name="298 CuadroTexto">
          <a:extLst>
            <a:ext uri="{FF2B5EF4-FFF2-40B4-BE49-F238E27FC236}">
              <a16:creationId xmlns:a16="http://schemas.microsoft.com/office/drawing/2014/main" id="{00000000-0008-0000-2000-0000320F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891" name="299 CuadroTexto">
          <a:extLst>
            <a:ext uri="{FF2B5EF4-FFF2-40B4-BE49-F238E27FC236}">
              <a16:creationId xmlns:a16="http://schemas.microsoft.com/office/drawing/2014/main" id="{00000000-0008-0000-2000-0000330F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892" name="300 CuadroTexto">
          <a:extLst>
            <a:ext uri="{FF2B5EF4-FFF2-40B4-BE49-F238E27FC236}">
              <a16:creationId xmlns:a16="http://schemas.microsoft.com/office/drawing/2014/main" id="{00000000-0008-0000-2000-0000340F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893" name="301 CuadroTexto">
          <a:extLst>
            <a:ext uri="{FF2B5EF4-FFF2-40B4-BE49-F238E27FC236}">
              <a16:creationId xmlns:a16="http://schemas.microsoft.com/office/drawing/2014/main" id="{00000000-0008-0000-2000-0000350F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894" name="302 CuadroTexto">
          <a:extLst>
            <a:ext uri="{FF2B5EF4-FFF2-40B4-BE49-F238E27FC236}">
              <a16:creationId xmlns:a16="http://schemas.microsoft.com/office/drawing/2014/main" id="{00000000-0008-0000-2000-0000360F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895" name="303 CuadroTexto">
          <a:extLst>
            <a:ext uri="{FF2B5EF4-FFF2-40B4-BE49-F238E27FC236}">
              <a16:creationId xmlns:a16="http://schemas.microsoft.com/office/drawing/2014/main" id="{00000000-0008-0000-2000-0000370F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896" name="304 CuadroTexto">
          <a:extLst>
            <a:ext uri="{FF2B5EF4-FFF2-40B4-BE49-F238E27FC236}">
              <a16:creationId xmlns:a16="http://schemas.microsoft.com/office/drawing/2014/main" id="{00000000-0008-0000-2000-0000380F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897" name="305 CuadroTexto">
          <a:extLst>
            <a:ext uri="{FF2B5EF4-FFF2-40B4-BE49-F238E27FC236}">
              <a16:creationId xmlns:a16="http://schemas.microsoft.com/office/drawing/2014/main" id="{00000000-0008-0000-2000-0000390F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898" name="452 CuadroTexto">
          <a:extLst>
            <a:ext uri="{FF2B5EF4-FFF2-40B4-BE49-F238E27FC236}">
              <a16:creationId xmlns:a16="http://schemas.microsoft.com/office/drawing/2014/main" id="{00000000-0008-0000-2000-00003A0F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99" name="17 CuadroTexto">
          <a:extLst>
            <a:ext uri="{FF2B5EF4-FFF2-40B4-BE49-F238E27FC236}">
              <a16:creationId xmlns:a16="http://schemas.microsoft.com/office/drawing/2014/main" id="{00000000-0008-0000-2000-00003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7227" cy="217317"/>
    <xdr:sp macro="" textlink="">
      <xdr:nvSpPr>
        <xdr:cNvPr id="3900" name="90 CuadroTexto">
          <a:extLst>
            <a:ext uri="{FF2B5EF4-FFF2-40B4-BE49-F238E27FC236}">
              <a16:creationId xmlns:a16="http://schemas.microsoft.com/office/drawing/2014/main" id="{00000000-0008-0000-2000-00003C0F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901" name="91 CuadroTexto">
          <a:extLst>
            <a:ext uri="{FF2B5EF4-FFF2-40B4-BE49-F238E27FC236}">
              <a16:creationId xmlns:a16="http://schemas.microsoft.com/office/drawing/2014/main" id="{00000000-0008-0000-2000-00003D0F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902" name="92 CuadroTexto">
          <a:extLst>
            <a:ext uri="{FF2B5EF4-FFF2-40B4-BE49-F238E27FC236}">
              <a16:creationId xmlns:a16="http://schemas.microsoft.com/office/drawing/2014/main" id="{00000000-0008-0000-2000-00003E0F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903" name="93 CuadroTexto">
          <a:extLst>
            <a:ext uri="{FF2B5EF4-FFF2-40B4-BE49-F238E27FC236}">
              <a16:creationId xmlns:a16="http://schemas.microsoft.com/office/drawing/2014/main" id="{00000000-0008-0000-2000-00003F0F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904" name="94 CuadroTexto">
          <a:extLst>
            <a:ext uri="{FF2B5EF4-FFF2-40B4-BE49-F238E27FC236}">
              <a16:creationId xmlns:a16="http://schemas.microsoft.com/office/drawing/2014/main" id="{00000000-0008-0000-2000-0000400F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905" name="95 CuadroTexto">
          <a:extLst>
            <a:ext uri="{FF2B5EF4-FFF2-40B4-BE49-F238E27FC236}">
              <a16:creationId xmlns:a16="http://schemas.microsoft.com/office/drawing/2014/main" id="{00000000-0008-0000-2000-0000410F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906" name="96 CuadroTexto">
          <a:extLst>
            <a:ext uri="{FF2B5EF4-FFF2-40B4-BE49-F238E27FC236}">
              <a16:creationId xmlns:a16="http://schemas.microsoft.com/office/drawing/2014/main" id="{00000000-0008-0000-2000-0000420F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907" name="97 CuadroTexto">
          <a:extLst>
            <a:ext uri="{FF2B5EF4-FFF2-40B4-BE49-F238E27FC236}">
              <a16:creationId xmlns:a16="http://schemas.microsoft.com/office/drawing/2014/main" id="{00000000-0008-0000-2000-0000430F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908" name="98 CuadroTexto">
          <a:extLst>
            <a:ext uri="{FF2B5EF4-FFF2-40B4-BE49-F238E27FC236}">
              <a16:creationId xmlns:a16="http://schemas.microsoft.com/office/drawing/2014/main" id="{00000000-0008-0000-2000-0000440F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909" name="99 CuadroTexto">
          <a:extLst>
            <a:ext uri="{FF2B5EF4-FFF2-40B4-BE49-F238E27FC236}">
              <a16:creationId xmlns:a16="http://schemas.microsoft.com/office/drawing/2014/main" id="{00000000-0008-0000-2000-0000450F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910" name="100 CuadroTexto">
          <a:extLst>
            <a:ext uri="{FF2B5EF4-FFF2-40B4-BE49-F238E27FC236}">
              <a16:creationId xmlns:a16="http://schemas.microsoft.com/office/drawing/2014/main" id="{00000000-0008-0000-2000-0000460F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911" name="101 CuadroTexto">
          <a:extLst>
            <a:ext uri="{FF2B5EF4-FFF2-40B4-BE49-F238E27FC236}">
              <a16:creationId xmlns:a16="http://schemas.microsoft.com/office/drawing/2014/main" id="{00000000-0008-0000-2000-0000470F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12" name="118 CuadroTexto">
          <a:extLst>
            <a:ext uri="{FF2B5EF4-FFF2-40B4-BE49-F238E27FC236}">
              <a16:creationId xmlns:a16="http://schemas.microsoft.com/office/drawing/2014/main" id="{00000000-0008-0000-2000-00004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13" name="119 CuadroTexto">
          <a:extLst>
            <a:ext uri="{FF2B5EF4-FFF2-40B4-BE49-F238E27FC236}">
              <a16:creationId xmlns:a16="http://schemas.microsoft.com/office/drawing/2014/main" id="{00000000-0008-0000-2000-00004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14" name="120 CuadroTexto">
          <a:extLst>
            <a:ext uri="{FF2B5EF4-FFF2-40B4-BE49-F238E27FC236}">
              <a16:creationId xmlns:a16="http://schemas.microsoft.com/office/drawing/2014/main" id="{00000000-0008-0000-2000-00004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15" name="121 CuadroTexto">
          <a:extLst>
            <a:ext uri="{FF2B5EF4-FFF2-40B4-BE49-F238E27FC236}">
              <a16:creationId xmlns:a16="http://schemas.microsoft.com/office/drawing/2014/main" id="{00000000-0008-0000-2000-00004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16" name="122 CuadroTexto">
          <a:extLst>
            <a:ext uri="{FF2B5EF4-FFF2-40B4-BE49-F238E27FC236}">
              <a16:creationId xmlns:a16="http://schemas.microsoft.com/office/drawing/2014/main" id="{00000000-0008-0000-2000-00004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17" name="123 CuadroTexto">
          <a:extLst>
            <a:ext uri="{FF2B5EF4-FFF2-40B4-BE49-F238E27FC236}">
              <a16:creationId xmlns:a16="http://schemas.microsoft.com/office/drawing/2014/main" id="{00000000-0008-0000-2000-00004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18" name="124 CuadroTexto">
          <a:extLst>
            <a:ext uri="{FF2B5EF4-FFF2-40B4-BE49-F238E27FC236}">
              <a16:creationId xmlns:a16="http://schemas.microsoft.com/office/drawing/2014/main" id="{00000000-0008-0000-2000-00004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19" name="125 CuadroTexto">
          <a:extLst>
            <a:ext uri="{FF2B5EF4-FFF2-40B4-BE49-F238E27FC236}">
              <a16:creationId xmlns:a16="http://schemas.microsoft.com/office/drawing/2014/main" id="{00000000-0008-0000-2000-00004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20" name="143 CuadroTexto">
          <a:extLst>
            <a:ext uri="{FF2B5EF4-FFF2-40B4-BE49-F238E27FC236}">
              <a16:creationId xmlns:a16="http://schemas.microsoft.com/office/drawing/2014/main" id="{00000000-0008-0000-2000-00005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21" name="144 CuadroTexto">
          <a:extLst>
            <a:ext uri="{FF2B5EF4-FFF2-40B4-BE49-F238E27FC236}">
              <a16:creationId xmlns:a16="http://schemas.microsoft.com/office/drawing/2014/main" id="{00000000-0008-0000-2000-00005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22" name="145 CuadroTexto">
          <a:extLst>
            <a:ext uri="{FF2B5EF4-FFF2-40B4-BE49-F238E27FC236}">
              <a16:creationId xmlns:a16="http://schemas.microsoft.com/office/drawing/2014/main" id="{00000000-0008-0000-2000-00005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23" name="146 CuadroTexto">
          <a:extLst>
            <a:ext uri="{FF2B5EF4-FFF2-40B4-BE49-F238E27FC236}">
              <a16:creationId xmlns:a16="http://schemas.microsoft.com/office/drawing/2014/main" id="{00000000-0008-0000-2000-00005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24" name="147 CuadroTexto">
          <a:extLst>
            <a:ext uri="{FF2B5EF4-FFF2-40B4-BE49-F238E27FC236}">
              <a16:creationId xmlns:a16="http://schemas.microsoft.com/office/drawing/2014/main" id="{00000000-0008-0000-2000-00005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25" name="148 CuadroTexto">
          <a:extLst>
            <a:ext uri="{FF2B5EF4-FFF2-40B4-BE49-F238E27FC236}">
              <a16:creationId xmlns:a16="http://schemas.microsoft.com/office/drawing/2014/main" id="{00000000-0008-0000-2000-00005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26" name="149 CuadroTexto">
          <a:extLst>
            <a:ext uri="{FF2B5EF4-FFF2-40B4-BE49-F238E27FC236}">
              <a16:creationId xmlns:a16="http://schemas.microsoft.com/office/drawing/2014/main" id="{00000000-0008-0000-2000-000056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27" name="150 CuadroTexto">
          <a:extLst>
            <a:ext uri="{FF2B5EF4-FFF2-40B4-BE49-F238E27FC236}">
              <a16:creationId xmlns:a16="http://schemas.microsoft.com/office/drawing/2014/main" id="{00000000-0008-0000-2000-00005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28" name="151 CuadroTexto">
          <a:extLst>
            <a:ext uri="{FF2B5EF4-FFF2-40B4-BE49-F238E27FC236}">
              <a16:creationId xmlns:a16="http://schemas.microsoft.com/office/drawing/2014/main" id="{00000000-0008-0000-2000-00005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29" name="152 CuadroTexto">
          <a:extLst>
            <a:ext uri="{FF2B5EF4-FFF2-40B4-BE49-F238E27FC236}">
              <a16:creationId xmlns:a16="http://schemas.microsoft.com/office/drawing/2014/main" id="{00000000-0008-0000-2000-00005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30" name="153 CuadroTexto">
          <a:extLst>
            <a:ext uri="{FF2B5EF4-FFF2-40B4-BE49-F238E27FC236}">
              <a16:creationId xmlns:a16="http://schemas.microsoft.com/office/drawing/2014/main" id="{00000000-0008-0000-2000-00005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31" name="154 CuadroTexto">
          <a:extLst>
            <a:ext uri="{FF2B5EF4-FFF2-40B4-BE49-F238E27FC236}">
              <a16:creationId xmlns:a16="http://schemas.microsoft.com/office/drawing/2014/main" id="{00000000-0008-0000-2000-00005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32" name="155 CuadroTexto">
          <a:extLst>
            <a:ext uri="{FF2B5EF4-FFF2-40B4-BE49-F238E27FC236}">
              <a16:creationId xmlns:a16="http://schemas.microsoft.com/office/drawing/2014/main" id="{00000000-0008-0000-2000-00005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33" name="156 CuadroTexto">
          <a:extLst>
            <a:ext uri="{FF2B5EF4-FFF2-40B4-BE49-F238E27FC236}">
              <a16:creationId xmlns:a16="http://schemas.microsoft.com/office/drawing/2014/main" id="{00000000-0008-0000-2000-00005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34" name="157 CuadroTexto">
          <a:extLst>
            <a:ext uri="{FF2B5EF4-FFF2-40B4-BE49-F238E27FC236}">
              <a16:creationId xmlns:a16="http://schemas.microsoft.com/office/drawing/2014/main" id="{00000000-0008-0000-2000-00005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35" name="158 CuadroTexto">
          <a:extLst>
            <a:ext uri="{FF2B5EF4-FFF2-40B4-BE49-F238E27FC236}">
              <a16:creationId xmlns:a16="http://schemas.microsoft.com/office/drawing/2014/main" id="{00000000-0008-0000-2000-00005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36" name="159 CuadroTexto">
          <a:extLst>
            <a:ext uri="{FF2B5EF4-FFF2-40B4-BE49-F238E27FC236}">
              <a16:creationId xmlns:a16="http://schemas.microsoft.com/office/drawing/2014/main" id="{00000000-0008-0000-2000-00006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37" name="160 CuadroTexto">
          <a:extLst>
            <a:ext uri="{FF2B5EF4-FFF2-40B4-BE49-F238E27FC236}">
              <a16:creationId xmlns:a16="http://schemas.microsoft.com/office/drawing/2014/main" id="{00000000-0008-0000-2000-00006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38" name="161 CuadroTexto">
          <a:extLst>
            <a:ext uri="{FF2B5EF4-FFF2-40B4-BE49-F238E27FC236}">
              <a16:creationId xmlns:a16="http://schemas.microsoft.com/office/drawing/2014/main" id="{00000000-0008-0000-2000-00006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39" name="162 CuadroTexto">
          <a:extLst>
            <a:ext uri="{FF2B5EF4-FFF2-40B4-BE49-F238E27FC236}">
              <a16:creationId xmlns:a16="http://schemas.microsoft.com/office/drawing/2014/main" id="{00000000-0008-0000-2000-00006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40" name="163 CuadroTexto">
          <a:extLst>
            <a:ext uri="{FF2B5EF4-FFF2-40B4-BE49-F238E27FC236}">
              <a16:creationId xmlns:a16="http://schemas.microsoft.com/office/drawing/2014/main" id="{00000000-0008-0000-2000-00006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41" name="164 CuadroTexto">
          <a:extLst>
            <a:ext uri="{FF2B5EF4-FFF2-40B4-BE49-F238E27FC236}">
              <a16:creationId xmlns:a16="http://schemas.microsoft.com/office/drawing/2014/main" id="{00000000-0008-0000-2000-00006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42" name="165 CuadroTexto">
          <a:extLst>
            <a:ext uri="{FF2B5EF4-FFF2-40B4-BE49-F238E27FC236}">
              <a16:creationId xmlns:a16="http://schemas.microsoft.com/office/drawing/2014/main" id="{00000000-0008-0000-2000-000066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43" name="166 CuadroTexto">
          <a:extLst>
            <a:ext uri="{FF2B5EF4-FFF2-40B4-BE49-F238E27FC236}">
              <a16:creationId xmlns:a16="http://schemas.microsoft.com/office/drawing/2014/main" id="{00000000-0008-0000-2000-00006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44" name="167 CuadroTexto">
          <a:extLst>
            <a:ext uri="{FF2B5EF4-FFF2-40B4-BE49-F238E27FC236}">
              <a16:creationId xmlns:a16="http://schemas.microsoft.com/office/drawing/2014/main" id="{00000000-0008-0000-2000-00006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45" name="168 CuadroTexto">
          <a:extLst>
            <a:ext uri="{FF2B5EF4-FFF2-40B4-BE49-F238E27FC236}">
              <a16:creationId xmlns:a16="http://schemas.microsoft.com/office/drawing/2014/main" id="{00000000-0008-0000-2000-00006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46" name="169 CuadroTexto">
          <a:extLst>
            <a:ext uri="{FF2B5EF4-FFF2-40B4-BE49-F238E27FC236}">
              <a16:creationId xmlns:a16="http://schemas.microsoft.com/office/drawing/2014/main" id="{00000000-0008-0000-2000-00006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47" name="170 CuadroTexto">
          <a:extLst>
            <a:ext uri="{FF2B5EF4-FFF2-40B4-BE49-F238E27FC236}">
              <a16:creationId xmlns:a16="http://schemas.microsoft.com/office/drawing/2014/main" id="{00000000-0008-0000-2000-00006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48" name="171 CuadroTexto">
          <a:extLst>
            <a:ext uri="{FF2B5EF4-FFF2-40B4-BE49-F238E27FC236}">
              <a16:creationId xmlns:a16="http://schemas.microsoft.com/office/drawing/2014/main" id="{00000000-0008-0000-2000-00006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49" name="172 CuadroTexto">
          <a:extLst>
            <a:ext uri="{FF2B5EF4-FFF2-40B4-BE49-F238E27FC236}">
              <a16:creationId xmlns:a16="http://schemas.microsoft.com/office/drawing/2014/main" id="{00000000-0008-0000-2000-00006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50" name="173 CuadroTexto">
          <a:extLst>
            <a:ext uri="{FF2B5EF4-FFF2-40B4-BE49-F238E27FC236}">
              <a16:creationId xmlns:a16="http://schemas.microsoft.com/office/drawing/2014/main" id="{00000000-0008-0000-2000-00006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51" name="174 CuadroTexto">
          <a:extLst>
            <a:ext uri="{FF2B5EF4-FFF2-40B4-BE49-F238E27FC236}">
              <a16:creationId xmlns:a16="http://schemas.microsoft.com/office/drawing/2014/main" id="{00000000-0008-0000-2000-00006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52" name="175 CuadroTexto">
          <a:extLst>
            <a:ext uri="{FF2B5EF4-FFF2-40B4-BE49-F238E27FC236}">
              <a16:creationId xmlns:a16="http://schemas.microsoft.com/office/drawing/2014/main" id="{00000000-0008-0000-2000-00007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53" name="176 CuadroTexto">
          <a:extLst>
            <a:ext uri="{FF2B5EF4-FFF2-40B4-BE49-F238E27FC236}">
              <a16:creationId xmlns:a16="http://schemas.microsoft.com/office/drawing/2014/main" id="{00000000-0008-0000-2000-00007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54" name="177 CuadroTexto">
          <a:extLst>
            <a:ext uri="{FF2B5EF4-FFF2-40B4-BE49-F238E27FC236}">
              <a16:creationId xmlns:a16="http://schemas.microsoft.com/office/drawing/2014/main" id="{00000000-0008-0000-2000-00007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55" name="178 CuadroTexto">
          <a:extLst>
            <a:ext uri="{FF2B5EF4-FFF2-40B4-BE49-F238E27FC236}">
              <a16:creationId xmlns:a16="http://schemas.microsoft.com/office/drawing/2014/main" id="{00000000-0008-0000-2000-00007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56" name="179 CuadroTexto">
          <a:extLst>
            <a:ext uri="{FF2B5EF4-FFF2-40B4-BE49-F238E27FC236}">
              <a16:creationId xmlns:a16="http://schemas.microsoft.com/office/drawing/2014/main" id="{00000000-0008-0000-2000-00007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57" name="180 CuadroTexto">
          <a:extLst>
            <a:ext uri="{FF2B5EF4-FFF2-40B4-BE49-F238E27FC236}">
              <a16:creationId xmlns:a16="http://schemas.microsoft.com/office/drawing/2014/main" id="{00000000-0008-0000-2000-00007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58" name="181 CuadroTexto">
          <a:extLst>
            <a:ext uri="{FF2B5EF4-FFF2-40B4-BE49-F238E27FC236}">
              <a16:creationId xmlns:a16="http://schemas.microsoft.com/office/drawing/2014/main" id="{00000000-0008-0000-2000-000076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59" name="182 CuadroTexto">
          <a:extLst>
            <a:ext uri="{FF2B5EF4-FFF2-40B4-BE49-F238E27FC236}">
              <a16:creationId xmlns:a16="http://schemas.microsoft.com/office/drawing/2014/main" id="{00000000-0008-0000-2000-00007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60" name="183 CuadroTexto">
          <a:extLst>
            <a:ext uri="{FF2B5EF4-FFF2-40B4-BE49-F238E27FC236}">
              <a16:creationId xmlns:a16="http://schemas.microsoft.com/office/drawing/2014/main" id="{00000000-0008-0000-2000-00007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61" name="184 CuadroTexto">
          <a:extLst>
            <a:ext uri="{FF2B5EF4-FFF2-40B4-BE49-F238E27FC236}">
              <a16:creationId xmlns:a16="http://schemas.microsoft.com/office/drawing/2014/main" id="{00000000-0008-0000-2000-00007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62" name="185 CuadroTexto">
          <a:extLst>
            <a:ext uri="{FF2B5EF4-FFF2-40B4-BE49-F238E27FC236}">
              <a16:creationId xmlns:a16="http://schemas.microsoft.com/office/drawing/2014/main" id="{00000000-0008-0000-2000-00007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63" name="186 CuadroTexto">
          <a:extLst>
            <a:ext uri="{FF2B5EF4-FFF2-40B4-BE49-F238E27FC236}">
              <a16:creationId xmlns:a16="http://schemas.microsoft.com/office/drawing/2014/main" id="{00000000-0008-0000-2000-00007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64" name="187 CuadroTexto">
          <a:extLst>
            <a:ext uri="{FF2B5EF4-FFF2-40B4-BE49-F238E27FC236}">
              <a16:creationId xmlns:a16="http://schemas.microsoft.com/office/drawing/2014/main" id="{00000000-0008-0000-2000-00007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65" name="188 CuadroTexto">
          <a:extLst>
            <a:ext uri="{FF2B5EF4-FFF2-40B4-BE49-F238E27FC236}">
              <a16:creationId xmlns:a16="http://schemas.microsoft.com/office/drawing/2014/main" id="{00000000-0008-0000-2000-00007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66" name="189 CuadroTexto">
          <a:extLst>
            <a:ext uri="{FF2B5EF4-FFF2-40B4-BE49-F238E27FC236}">
              <a16:creationId xmlns:a16="http://schemas.microsoft.com/office/drawing/2014/main" id="{00000000-0008-0000-2000-00007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67" name="190 CuadroTexto">
          <a:extLst>
            <a:ext uri="{FF2B5EF4-FFF2-40B4-BE49-F238E27FC236}">
              <a16:creationId xmlns:a16="http://schemas.microsoft.com/office/drawing/2014/main" id="{00000000-0008-0000-2000-00007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68" name="191 CuadroTexto">
          <a:extLst>
            <a:ext uri="{FF2B5EF4-FFF2-40B4-BE49-F238E27FC236}">
              <a16:creationId xmlns:a16="http://schemas.microsoft.com/office/drawing/2014/main" id="{00000000-0008-0000-2000-00008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69" name="192 CuadroTexto">
          <a:extLst>
            <a:ext uri="{FF2B5EF4-FFF2-40B4-BE49-F238E27FC236}">
              <a16:creationId xmlns:a16="http://schemas.microsoft.com/office/drawing/2014/main" id="{00000000-0008-0000-2000-00008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70" name="193 CuadroTexto">
          <a:extLst>
            <a:ext uri="{FF2B5EF4-FFF2-40B4-BE49-F238E27FC236}">
              <a16:creationId xmlns:a16="http://schemas.microsoft.com/office/drawing/2014/main" id="{00000000-0008-0000-2000-00008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71" name="194 CuadroTexto">
          <a:extLst>
            <a:ext uri="{FF2B5EF4-FFF2-40B4-BE49-F238E27FC236}">
              <a16:creationId xmlns:a16="http://schemas.microsoft.com/office/drawing/2014/main" id="{00000000-0008-0000-2000-00008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72" name="195 CuadroTexto">
          <a:extLst>
            <a:ext uri="{FF2B5EF4-FFF2-40B4-BE49-F238E27FC236}">
              <a16:creationId xmlns:a16="http://schemas.microsoft.com/office/drawing/2014/main" id="{00000000-0008-0000-2000-00008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73" name="196 CuadroTexto">
          <a:extLst>
            <a:ext uri="{FF2B5EF4-FFF2-40B4-BE49-F238E27FC236}">
              <a16:creationId xmlns:a16="http://schemas.microsoft.com/office/drawing/2014/main" id="{00000000-0008-0000-2000-00008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74" name="197 CuadroTexto">
          <a:extLst>
            <a:ext uri="{FF2B5EF4-FFF2-40B4-BE49-F238E27FC236}">
              <a16:creationId xmlns:a16="http://schemas.microsoft.com/office/drawing/2014/main" id="{00000000-0008-0000-2000-000086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75" name="198 CuadroTexto">
          <a:extLst>
            <a:ext uri="{FF2B5EF4-FFF2-40B4-BE49-F238E27FC236}">
              <a16:creationId xmlns:a16="http://schemas.microsoft.com/office/drawing/2014/main" id="{00000000-0008-0000-2000-00008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76" name="199 CuadroTexto">
          <a:extLst>
            <a:ext uri="{FF2B5EF4-FFF2-40B4-BE49-F238E27FC236}">
              <a16:creationId xmlns:a16="http://schemas.microsoft.com/office/drawing/2014/main" id="{00000000-0008-0000-2000-00008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77" name="200 CuadroTexto">
          <a:extLst>
            <a:ext uri="{FF2B5EF4-FFF2-40B4-BE49-F238E27FC236}">
              <a16:creationId xmlns:a16="http://schemas.microsoft.com/office/drawing/2014/main" id="{00000000-0008-0000-2000-00008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78" name="201 CuadroTexto">
          <a:extLst>
            <a:ext uri="{FF2B5EF4-FFF2-40B4-BE49-F238E27FC236}">
              <a16:creationId xmlns:a16="http://schemas.microsoft.com/office/drawing/2014/main" id="{00000000-0008-0000-2000-00008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79" name="202 CuadroTexto">
          <a:extLst>
            <a:ext uri="{FF2B5EF4-FFF2-40B4-BE49-F238E27FC236}">
              <a16:creationId xmlns:a16="http://schemas.microsoft.com/office/drawing/2014/main" id="{00000000-0008-0000-2000-00008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80" name="203 CuadroTexto">
          <a:extLst>
            <a:ext uri="{FF2B5EF4-FFF2-40B4-BE49-F238E27FC236}">
              <a16:creationId xmlns:a16="http://schemas.microsoft.com/office/drawing/2014/main" id="{00000000-0008-0000-2000-00008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81" name="204 CuadroTexto">
          <a:extLst>
            <a:ext uri="{FF2B5EF4-FFF2-40B4-BE49-F238E27FC236}">
              <a16:creationId xmlns:a16="http://schemas.microsoft.com/office/drawing/2014/main" id="{00000000-0008-0000-2000-00008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82" name="205 CuadroTexto">
          <a:extLst>
            <a:ext uri="{FF2B5EF4-FFF2-40B4-BE49-F238E27FC236}">
              <a16:creationId xmlns:a16="http://schemas.microsoft.com/office/drawing/2014/main" id="{00000000-0008-0000-2000-00008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83" name="206 CuadroTexto">
          <a:extLst>
            <a:ext uri="{FF2B5EF4-FFF2-40B4-BE49-F238E27FC236}">
              <a16:creationId xmlns:a16="http://schemas.microsoft.com/office/drawing/2014/main" id="{00000000-0008-0000-2000-00008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84" name="207 CuadroTexto">
          <a:extLst>
            <a:ext uri="{FF2B5EF4-FFF2-40B4-BE49-F238E27FC236}">
              <a16:creationId xmlns:a16="http://schemas.microsoft.com/office/drawing/2014/main" id="{00000000-0008-0000-2000-00009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85" name="208 CuadroTexto">
          <a:extLst>
            <a:ext uri="{FF2B5EF4-FFF2-40B4-BE49-F238E27FC236}">
              <a16:creationId xmlns:a16="http://schemas.microsoft.com/office/drawing/2014/main" id="{00000000-0008-0000-2000-00009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86" name="209 CuadroTexto">
          <a:extLst>
            <a:ext uri="{FF2B5EF4-FFF2-40B4-BE49-F238E27FC236}">
              <a16:creationId xmlns:a16="http://schemas.microsoft.com/office/drawing/2014/main" id="{00000000-0008-0000-2000-00009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87" name="210 CuadroTexto">
          <a:extLst>
            <a:ext uri="{FF2B5EF4-FFF2-40B4-BE49-F238E27FC236}">
              <a16:creationId xmlns:a16="http://schemas.microsoft.com/office/drawing/2014/main" id="{00000000-0008-0000-2000-00009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88" name="211 CuadroTexto">
          <a:extLst>
            <a:ext uri="{FF2B5EF4-FFF2-40B4-BE49-F238E27FC236}">
              <a16:creationId xmlns:a16="http://schemas.microsoft.com/office/drawing/2014/main" id="{00000000-0008-0000-2000-00009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89" name="212 CuadroTexto">
          <a:extLst>
            <a:ext uri="{FF2B5EF4-FFF2-40B4-BE49-F238E27FC236}">
              <a16:creationId xmlns:a16="http://schemas.microsoft.com/office/drawing/2014/main" id="{00000000-0008-0000-2000-00009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90" name="213 CuadroTexto">
          <a:extLst>
            <a:ext uri="{FF2B5EF4-FFF2-40B4-BE49-F238E27FC236}">
              <a16:creationId xmlns:a16="http://schemas.microsoft.com/office/drawing/2014/main" id="{00000000-0008-0000-2000-000096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91" name="214 CuadroTexto">
          <a:extLst>
            <a:ext uri="{FF2B5EF4-FFF2-40B4-BE49-F238E27FC236}">
              <a16:creationId xmlns:a16="http://schemas.microsoft.com/office/drawing/2014/main" id="{00000000-0008-0000-2000-00009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92" name="215 CuadroTexto">
          <a:extLst>
            <a:ext uri="{FF2B5EF4-FFF2-40B4-BE49-F238E27FC236}">
              <a16:creationId xmlns:a16="http://schemas.microsoft.com/office/drawing/2014/main" id="{00000000-0008-0000-2000-00009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93" name="216 CuadroTexto">
          <a:extLst>
            <a:ext uri="{FF2B5EF4-FFF2-40B4-BE49-F238E27FC236}">
              <a16:creationId xmlns:a16="http://schemas.microsoft.com/office/drawing/2014/main" id="{00000000-0008-0000-2000-00009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94" name="217 CuadroTexto">
          <a:extLst>
            <a:ext uri="{FF2B5EF4-FFF2-40B4-BE49-F238E27FC236}">
              <a16:creationId xmlns:a16="http://schemas.microsoft.com/office/drawing/2014/main" id="{00000000-0008-0000-2000-00009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95" name="218 CuadroTexto">
          <a:extLst>
            <a:ext uri="{FF2B5EF4-FFF2-40B4-BE49-F238E27FC236}">
              <a16:creationId xmlns:a16="http://schemas.microsoft.com/office/drawing/2014/main" id="{00000000-0008-0000-2000-00009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96" name="219 CuadroTexto">
          <a:extLst>
            <a:ext uri="{FF2B5EF4-FFF2-40B4-BE49-F238E27FC236}">
              <a16:creationId xmlns:a16="http://schemas.microsoft.com/office/drawing/2014/main" id="{00000000-0008-0000-2000-00009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97" name="220 CuadroTexto">
          <a:extLst>
            <a:ext uri="{FF2B5EF4-FFF2-40B4-BE49-F238E27FC236}">
              <a16:creationId xmlns:a16="http://schemas.microsoft.com/office/drawing/2014/main" id="{00000000-0008-0000-2000-00009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98" name="221 CuadroTexto">
          <a:extLst>
            <a:ext uri="{FF2B5EF4-FFF2-40B4-BE49-F238E27FC236}">
              <a16:creationId xmlns:a16="http://schemas.microsoft.com/office/drawing/2014/main" id="{00000000-0008-0000-2000-00009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99" name="222 CuadroTexto">
          <a:extLst>
            <a:ext uri="{FF2B5EF4-FFF2-40B4-BE49-F238E27FC236}">
              <a16:creationId xmlns:a16="http://schemas.microsoft.com/office/drawing/2014/main" id="{00000000-0008-0000-2000-00009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00" name="223 CuadroTexto">
          <a:extLst>
            <a:ext uri="{FF2B5EF4-FFF2-40B4-BE49-F238E27FC236}">
              <a16:creationId xmlns:a16="http://schemas.microsoft.com/office/drawing/2014/main" id="{00000000-0008-0000-2000-0000A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01" name="224 CuadroTexto">
          <a:extLst>
            <a:ext uri="{FF2B5EF4-FFF2-40B4-BE49-F238E27FC236}">
              <a16:creationId xmlns:a16="http://schemas.microsoft.com/office/drawing/2014/main" id="{00000000-0008-0000-2000-0000A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02" name="225 CuadroTexto">
          <a:extLst>
            <a:ext uri="{FF2B5EF4-FFF2-40B4-BE49-F238E27FC236}">
              <a16:creationId xmlns:a16="http://schemas.microsoft.com/office/drawing/2014/main" id="{00000000-0008-0000-2000-0000A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03" name="226 CuadroTexto">
          <a:extLst>
            <a:ext uri="{FF2B5EF4-FFF2-40B4-BE49-F238E27FC236}">
              <a16:creationId xmlns:a16="http://schemas.microsoft.com/office/drawing/2014/main" id="{00000000-0008-0000-2000-0000A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04" name="227 CuadroTexto">
          <a:extLst>
            <a:ext uri="{FF2B5EF4-FFF2-40B4-BE49-F238E27FC236}">
              <a16:creationId xmlns:a16="http://schemas.microsoft.com/office/drawing/2014/main" id="{00000000-0008-0000-2000-0000A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05" name="228 CuadroTexto">
          <a:extLst>
            <a:ext uri="{FF2B5EF4-FFF2-40B4-BE49-F238E27FC236}">
              <a16:creationId xmlns:a16="http://schemas.microsoft.com/office/drawing/2014/main" id="{00000000-0008-0000-2000-0000A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06" name="229 CuadroTexto">
          <a:extLst>
            <a:ext uri="{FF2B5EF4-FFF2-40B4-BE49-F238E27FC236}">
              <a16:creationId xmlns:a16="http://schemas.microsoft.com/office/drawing/2014/main" id="{00000000-0008-0000-2000-0000A6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07" name="230 CuadroTexto">
          <a:extLst>
            <a:ext uri="{FF2B5EF4-FFF2-40B4-BE49-F238E27FC236}">
              <a16:creationId xmlns:a16="http://schemas.microsoft.com/office/drawing/2014/main" id="{00000000-0008-0000-2000-0000A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08" name="231 CuadroTexto">
          <a:extLst>
            <a:ext uri="{FF2B5EF4-FFF2-40B4-BE49-F238E27FC236}">
              <a16:creationId xmlns:a16="http://schemas.microsoft.com/office/drawing/2014/main" id="{00000000-0008-0000-2000-0000A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09" name="232 CuadroTexto">
          <a:extLst>
            <a:ext uri="{FF2B5EF4-FFF2-40B4-BE49-F238E27FC236}">
              <a16:creationId xmlns:a16="http://schemas.microsoft.com/office/drawing/2014/main" id="{00000000-0008-0000-2000-0000A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10" name="233 CuadroTexto">
          <a:extLst>
            <a:ext uri="{FF2B5EF4-FFF2-40B4-BE49-F238E27FC236}">
              <a16:creationId xmlns:a16="http://schemas.microsoft.com/office/drawing/2014/main" id="{00000000-0008-0000-2000-0000A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11" name="234 CuadroTexto">
          <a:extLst>
            <a:ext uri="{FF2B5EF4-FFF2-40B4-BE49-F238E27FC236}">
              <a16:creationId xmlns:a16="http://schemas.microsoft.com/office/drawing/2014/main" id="{00000000-0008-0000-2000-0000A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12" name="235 CuadroTexto">
          <a:extLst>
            <a:ext uri="{FF2B5EF4-FFF2-40B4-BE49-F238E27FC236}">
              <a16:creationId xmlns:a16="http://schemas.microsoft.com/office/drawing/2014/main" id="{00000000-0008-0000-2000-0000A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13" name="236 CuadroTexto">
          <a:extLst>
            <a:ext uri="{FF2B5EF4-FFF2-40B4-BE49-F238E27FC236}">
              <a16:creationId xmlns:a16="http://schemas.microsoft.com/office/drawing/2014/main" id="{00000000-0008-0000-2000-0000A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14" name="237 CuadroTexto">
          <a:extLst>
            <a:ext uri="{FF2B5EF4-FFF2-40B4-BE49-F238E27FC236}">
              <a16:creationId xmlns:a16="http://schemas.microsoft.com/office/drawing/2014/main" id="{00000000-0008-0000-2000-0000A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15" name="238 CuadroTexto">
          <a:extLst>
            <a:ext uri="{FF2B5EF4-FFF2-40B4-BE49-F238E27FC236}">
              <a16:creationId xmlns:a16="http://schemas.microsoft.com/office/drawing/2014/main" id="{00000000-0008-0000-2000-0000A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16" name="239 CuadroTexto">
          <a:extLst>
            <a:ext uri="{FF2B5EF4-FFF2-40B4-BE49-F238E27FC236}">
              <a16:creationId xmlns:a16="http://schemas.microsoft.com/office/drawing/2014/main" id="{00000000-0008-0000-2000-0000B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17" name="240 CuadroTexto">
          <a:extLst>
            <a:ext uri="{FF2B5EF4-FFF2-40B4-BE49-F238E27FC236}">
              <a16:creationId xmlns:a16="http://schemas.microsoft.com/office/drawing/2014/main" id="{00000000-0008-0000-2000-0000B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18" name="241 CuadroTexto">
          <a:extLst>
            <a:ext uri="{FF2B5EF4-FFF2-40B4-BE49-F238E27FC236}">
              <a16:creationId xmlns:a16="http://schemas.microsoft.com/office/drawing/2014/main" id="{00000000-0008-0000-2000-0000B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19" name="242 CuadroTexto">
          <a:extLst>
            <a:ext uri="{FF2B5EF4-FFF2-40B4-BE49-F238E27FC236}">
              <a16:creationId xmlns:a16="http://schemas.microsoft.com/office/drawing/2014/main" id="{00000000-0008-0000-2000-0000B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20" name="243 CuadroTexto">
          <a:extLst>
            <a:ext uri="{FF2B5EF4-FFF2-40B4-BE49-F238E27FC236}">
              <a16:creationId xmlns:a16="http://schemas.microsoft.com/office/drawing/2014/main" id="{00000000-0008-0000-2000-0000B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21" name="244 CuadroTexto">
          <a:extLst>
            <a:ext uri="{FF2B5EF4-FFF2-40B4-BE49-F238E27FC236}">
              <a16:creationId xmlns:a16="http://schemas.microsoft.com/office/drawing/2014/main" id="{00000000-0008-0000-2000-0000B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22" name="245 CuadroTexto">
          <a:extLst>
            <a:ext uri="{FF2B5EF4-FFF2-40B4-BE49-F238E27FC236}">
              <a16:creationId xmlns:a16="http://schemas.microsoft.com/office/drawing/2014/main" id="{00000000-0008-0000-2000-0000B6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23" name="246 CuadroTexto">
          <a:extLst>
            <a:ext uri="{FF2B5EF4-FFF2-40B4-BE49-F238E27FC236}">
              <a16:creationId xmlns:a16="http://schemas.microsoft.com/office/drawing/2014/main" id="{00000000-0008-0000-2000-0000B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24" name="247 CuadroTexto">
          <a:extLst>
            <a:ext uri="{FF2B5EF4-FFF2-40B4-BE49-F238E27FC236}">
              <a16:creationId xmlns:a16="http://schemas.microsoft.com/office/drawing/2014/main" id="{00000000-0008-0000-2000-0000B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25" name="248 CuadroTexto">
          <a:extLst>
            <a:ext uri="{FF2B5EF4-FFF2-40B4-BE49-F238E27FC236}">
              <a16:creationId xmlns:a16="http://schemas.microsoft.com/office/drawing/2014/main" id="{00000000-0008-0000-2000-0000B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26" name="249 CuadroTexto">
          <a:extLst>
            <a:ext uri="{FF2B5EF4-FFF2-40B4-BE49-F238E27FC236}">
              <a16:creationId xmlns:a16="http://schemas.microsoft.com/office/drawing/2014/main" id="{00000000-0008-0000-2000-0000B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27" name="250 CuadroTexto">
          <a:extLst>
            <a:ext uri="{FF2B5EF4-FFF2-40B4-BE49-F238E27FC236}">
              <a16:creationId xmlns:a16="http://schemas.microsoft.com/office/drawing/2014/main" id="{00000000-0008-0000-2000-0000B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28" name="251 CuadroTexto">
          <a:extLst>
            <a:ext uri="{FF2B5EF4-FFF2-40B4-BE49-F238E27FC236}">
              <a16:creationId xmlns:a16="http://schemas.microsoft.com/office/drawing/2014/main" id="{00000000-0008-0000-2000-0000B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29" name="252 CuadroTexto">
          <a:extLst>
            <a:ext uri="{FF2B5EF4-FFF2-40B4-BE49-F238E27FC236}">
              <a16:creationId xmlns:a16="http://schemas.microsoft.com/office/drawing/2014/main" id="{00000000-0008-0000-2000-0000B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30" name="253 CuadroTexto">
          <a:extLst>
            <a:ext uri="{FF2B5EF4-FFF2-40B4-BE49-F238E27FC236}">
              <a16:creationId xmlns:a16="http://schemas.microsoft.com/office/drawing/2014/main" id="{00000000-0008-0000-2000-0000B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31" name="254 CuadroTexto">
          <a:extLst>
            <a:ext uri="{FF2B5EF4-FFF2-40B4-BE49-F238E27FC236}">
              <a16:creationId xmlns:a16="http://schemas.microsoft.com/office/drawing/2014/main" id="{00000000-0008-0000-2000-0000B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32" name="255 CuadroTexto">
          <a:extLst>
            <a:ext uri="{FF2B5EF4-FFF2-40B4-BE49-F238E27FC236}">
              <a16:creationId xmlns:a16="http://schemas.microsoft.com/office/drawing/2014/main" id="{00000000-0008-0000-2000-0000C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33" name="256 CuadroTexto">
          <a:extLst>
            <a:ext uri="{FF2B5EF4-FFF2-40B4-BE49-F238E27FC236}">
              <a16:creationId xmlns:a16="http://schemas.microsoft.com/office/drawing/2014/main" id="{00000000-0008-0000-2000-0000C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34" name="257 CuadroTexto">
          <a:extLst>
            <a:ext uri="{FF2B5EF4-FFF2-40B4-BE49-F238E27FC236}">
              <a16:creationId xmlns:a16="http://schemas.microsoft.com/office/drawing/2014/main" id="{00000000-0008-0000-2000-0000C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35" name="258 CuadroTexto">
          <a:extLst>
            <a:ext uri="{FF2B5EF4-FFF2-40B4-BE49-F238E27FC236}">
              <a16:creationId xmlns:a16="http://schemas.microsoft.com/office/drawing/2014/main" id="{00000000-0008-0000-2000-0000C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36" name="259 CuadroTexto">
          <a:extLst>
            <a:ext uri="{FF2B5EF4-FFF2-40B4-BE49-F238E27FC236}">
              <a16:creationId xmlns:a16="http://schemas.microsoft.com/office/drawing/2014/main" id="{00000000-0008-0000-2000-0000C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37" name="260 CuadroTexto">
          <a:extLst>
            <a:ext uri="{FF2B5EF4-FFF2-40B4-BE49-F238E27FC236}">
              <a16:creationId xmlns:a16="http://schemas.microsoft.com/office/drawing/2014/main" id="{00000000-0008-0000-2000-0000C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38" name="261 CuadroTexto">
          <a:extLst>
            <a:ext uri="{FF2B5EF4-FFF2-40B4-BE49-F238E27FC236}">
              <a16:creationId xmlns:a16="http://schemas.microsoft.com/office/drawing/2014/main" id="{00000000-0008-0000-2000-0000C6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39" name="262 CuadroTexto">
          <a:extLst>
            <a:ext uri="{FF2B5EF4-FFF2-40B4-BE49-F238E27FC236}">
              <a16:creationId xmlns:a16="http://schemas.microsoft.com/office/drawing/2014/main" id="{00000000-0008-0000-2000-0000C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40" name="263 CuadroTexto">
          <a:extLst>
            <a:ext uri="{FF2B5EF4-FFF2-40B4-BE49-F238E27FC236}">
              <a16:creationId xmlns:a16="http://schemas.microsoft.com/office/drawing/2014/main" id="{00000000-0008-0000-2000-0000C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41" name="264 CuadroTexto">
          <a:extLst>
            <a:ext uri="{FF2B5EF4-FFF2-40B4-BE49-F238E27FC236}">
              <a16:creationId xmlns:a16="http://schemas.microsoft.com/office/drawing/2014/main" id="{00000000-0008-0000-2000-0000C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42" name="265 CuadroTexto">
          <a:extLst>
            <a:ext uri="{FF2B5EF4-FFF2-40B4-BE49-F238E27FC236}">
              <a16:creationId xmlns:a16="http://schemas.microsoft.com/office/drawing/2014/main" id="{00000000-0008-0000-2000-0000C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43" name="266 CuadroTexto">
          <a:extLst>
            <a:ext uri="{FF2B5EF4-FFF2-40B4-BE49-F238E27FC236}">
              <a16:creationId xmlns:a16="http://schemas.microsoft.com/office/drawing/2014/main" id="{00000000-0008-0000-2000-0000C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44" name="267 CuadroTexto">
          <a:extLst>
            <a:ext uri="{FF2B5EF4-FFF2-40B4-BE49-F238E27FC236}">
              <a16:creationId xmlns:a16="http://schemas.microsoft.com/office/drawing/2014/main" id="{00000000-0008-0000-2000-0000C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2366" cy="207869"/>
    <xdr:sp macro="" textlink="">
      <xdr:nvSpPr>
        <xdr:cNvPr id="4045" name="268 CuadroTexto">
          <a:extLst>
            <a:ext uri="{FF2B5EF4-FFF2-40B4-BE49-F238E27FC236}">
              <a16:creationId xmlns:a16="http://schemas.microsoft.com/office/drawing/2014/main" id="{00000000-0008-0000-2000-0000CD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046" name="269 CuadroTexto">
          <a:extLst>
            <a:ext uri="{FF2B5EF4-FFF2-40B4-BE49-F238E27FC236}">
              <a16:creationId xmlns:a16="http://schemas.microsoft.com/office/drawing/2014/main" id="{00000000-0008-0000-2000-0000CE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047" name="270 CuadroTexto">
          <a:extLst>
            <a:ext uri="{FF2B5EF4-FFF2-40B4-BE49-F238E27FC236}">
              <a16:creationId xmlns:a16="http://schemas.microsoft.com/office/drawing/2014/main" id="{00000000-0008-0000-2000-0000CF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048" name="271 CuadroTexto">
          <a:extLst>
            <a:ext uri="{FF2B5EF4-FFF2-40B4-BE49-F238E27FC236}">
              <a16:creationId xmlns:a16="http://schemas.microsoft.com/office/drawing/2014/main" id="{00000000-0008-0000-2000-0000D0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049" name="272 CuadroTexto">
          <a:extLst>
            <a:ext uri="{FF2B5EF4-FFF2-40B4-BE49-F238E27FC236}">
              <a16:creationId xmlns:a16="http://schemas.microsoft.com/office/drawing/2014/main" id="{00000000-0008-0000-2000-0000D1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050" name="273 CuadroTexto">
          <a:extLst>
            <a:ext uri="{FF2B5EF4-FFF2-40B4-BE49-F238E27FC236}">
              <a16:creationId xmlns:a16="http://schemas.microsoft.com/office/drawing/2014/main" id="{00000000-0008-0000-2000-0000D2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051" name="274 CuadroTexto">
          <a:extLst>
            <a:ext uri="{FF2B5EF4-FFF2-40B4-BE49-F238E27FC236}">
              <a16:creationId xmlns:a16="http://schemas.microsoft.com/office/drawing/2014/main" id="{00000000-0008-0000-2000-0000D3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052" name="275 CuadroTexto">
          <a:extLst>
            <a:ext uri="{FF2B5EF4-FFF2-40B4-BE49-F238E27FC236}">
              <a16:creationId xmlns:a16="http://schemas.microsoft.com/office/drawing/2014/main" id="{00000000-0008-0000-2000-0000D4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053" name="276 CuadroTexto">
          <a:extLst>
            <a:ext uri="{FF2B5EF4-FFF2-40B4-BE49-F238E27FC236}">
              <a16:creationId xmlns:a16="http://schemas.microsoft.com/office/drawing/2014/main" id="{00000000-0008-0000-2000-0000D5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054" name="277 CuadroTexto">
          <a:extLst>
            <a:ext uri="{FF2B5EF4-FFF2-40B4-BE49-F238E27FC236}">
              <a16:creationId xmlns:a16="http://schemas.microsoft.com/office/drawing/2014/main" id="{00000000-0008-0000-2000-0000D6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055" name="278 CuadroTexto">
          <a:extLst>
            <a:ext uri="{FF2B5EF4-FFF2-40B4-BE49-F238E27FC236}">
              <a16:creationId xmlns:a16="http://schemas.microsoft.com/office/drawing/2014/main" id="{00000000-0008-0000-2000-0000D7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056" name="279 CuadroTexto">
          <a:extLst>
            <a:ext uri="{FF2B5EF4-FFF2-40B4-BE49-F238E27FC236}">
              <a16:creationId xmlns:a16="http://schemas.microsoft.com/office/drawing/2014/main" id="{00000000-0008-0000-2000-0000D8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057" name="280 CuadroTexto">
          <a:extLst>
            <a:ext uri="{FF2B5EF4-FFF2-40B4-BE49-F238E27FC236}">
              <a16:creationId xmlns:a16="http://schemas.microsoft.com/office/drawing/2014/main" id="{00000000-0008-0000-2000-0000D9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058" name="281 CuadroTexto">
          <a:extLst>
            <a:ext uri="{FF2B5EF4-FFF2-40B4-BE49-F238E27FC236}">
              <a16:creationId xmlns:a16="http://schemas.microsoft.com/office/drawing/2014/main" id="{00000000-0008-0000-2000-0000DA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059" name="282 CuadroTexto">
          <a:extLst>
            <a:ext uri="{FF2B5EF4-FFF2-40B4-BE49-F238E27FC236}">
              <a16:creationId xmlns:a16="http://schemas.microsoft.com/office/drawing/2014/main" id="{00000000-0008-0000-2000-0000DB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060" name="283 CuadroTexto">
          <a:extLst>
            <a:ext uri="{FF2B5EF4-FFF2-40B4-BE49-F238E27FC236}">
              <a16:creationId xmlns:a16="http://schemas.microsoft.com/office/drawing/2014/main" id="{00000000-0008-0000-2000-0000DC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061" name="284 CuadroTexto">
          <a:extLst>
            <a:ext uri="{FF2B5EF4-FFF2-40B4-BE49-F238E27FC236}">
              <a16:creationId xmlns:a16="http://schemas.microsoft.com/office/drawing/2014/main" id="{00000000-0008-0000-2000-0000DD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62" name="285 CuadroTexto">
          <a:extLst>
            <a:ext uri="{FF2B5EF4-FFF2-40B4-BE49-F238E27FC236}">
              <a16:creationId xmlns:a16="http://schemas.microsoft.com/office/drawing/2014/main" id="{00000000-0008-0000-2000-0000D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63" name="286 CuadroTexto">
          <a:extLst>
            <a:ext uri="{FF2B5EF4-FFF2-40B4-BE49-F238E27FC236}">
              <a16:creationId xmlns:a16="http://schemas.microsoft.com/office/drawing/2014/main" id="{00000000-0008-0000-2000-0000D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64" name="287 CuadroTexto">
          <a:extLst>
            <a:ext uri="{FF2B5EF4-FFF2-40B4-BE49-F238E27FC236}">
              <a16:creationId xmlns:a16="http://schemas.microsoft.com/office/drawing/2014/main" id="{00000000-0008-0000-2000-0000E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65" name="288 CuadroTexto">
          <a:extLst>
            <a:ext uri="{FF2B5EF4-FFF2-40B4-BE49-F238E27FC236}">
              <a16:creationId xmlns:a16="http://schemas.microsoft.com/office/drawing/2014/main" id="{00000000-0008-0000-2000-0000E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66" name="289 CuadroTexto">
          <a:extLst>
            <a:ext uri="{FF2B5EF4-FFF2-40B4-BE49-F238E27FC236}">
              <a16:creationId xmlns:a16="http://schemas.microsoft.com/office/drawing/2014/main" id="{00000000-0008-0000-2000-0000E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67" name="290 CuadroTexto">
          <a:extLst>
            <a:ext uri="{FF2B5EF4-FFF2-40B4-BE49-F238E27FC236}">
              <a16:creationId xmlns:a16="http://schemas.microsoft.com/office/drawing/2014/main" id="{00000000-0008-0000-2000-0000E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68" name="291 CuadroTexto">
          <a:extLst>
            <a:ext uri="{FF2B5EF4-FFF2-40B4-BE49-F238E27FC236}">
              <a16:creationId xmlns:a16="http://schemas.microsoft.com/office/drawing/2014/main" id="{00000000-0008-0000-2000-0000E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69" name="292 CuadroTexto">
          <a:extLst>
            <a:ext uri="{FF2B5EF4-FFF2-40B4-BE49-F238E27FC236}">
              <a16:creationId xmlns:a16="http://schemas.microsoft.com/office/drawing/2014/main" id="{00000000-0008-0000-2000-0000E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70" name="293 CuadroTexto">
          <a:extLst>
            <a:ext uri="{FF2B5EF4-FFF2-40B4-BE49-F238E27FC236}">
              <a16:creationId xmlns:a16="http://schemas.microsoft.com/office/drawing/2014/main" id="{00000000-0008-0000-2000-0000E6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71" name="294 CuadroTexto">
          <a:extLst>
            <a:ext uri="{FF2B5EF4-FFF2-40B4-BE49-F238E27FC236}">
              <a16:creationId xmlns:a16="http://schemas.microsoft.com/office/drawing/2014/main" id="{00000000-0008-0000-2000-0000E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72" name="295 CuadroTexto">
          <a:extLst>
            <a:ext uri="{FF2B5EF4-FFF2-40B4-BE49-F238E27FC236}">
              <a16:creationId xmlns:a16="http://schemas.microsoft.com/office/drawing/2014/main" id="{00000000-0008-0000-2000-0000E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73" name="296 CuadroTexto">
          <a:extLst>
            <a:ext uri="{FF2B5EF4-FFF2-40B4-BE49-F238E27FC236}">
              <a16:creationId xmlns:a16="http://schemas.microsoft.com/office/drawing/2014/main" id="{00000000-0008-0000-2000-0000E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74" name="1 CuadroTexto">
          <a:extLst>
            <a:ext uri="{FF2B5EF4-FFF2-40B4-BE49-F238E27FC236}">
              <a16:creationId xmlns:a16="http://schemas.microsoft.com/office/drawing/2014/main" id="{00000000-0008-0000-2000-0000E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75" name="2 CuadroTexto">
          <a:extLst>
            <a:ext uri="{FF2B5EF4-FFF2-40B4-BE49-F238E27FC236}">
              <a16:creationId xmlns:a16="http://schemas.microsoft.com/office/drawing/2014/main" id="{00000000-0008-0000-2000-0000E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76" name="3 CuadroTexto">
          <a:extLst>
            <a:ext uri="{FF2B5EF4-FFF2-40B4-BE49-F238E27FC236}">
              <a16:creationId xmlns:a16="http://schemas.microsoft.com/office/drawing/2014/main" id="{00000000-0008-0000-2000-0000E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77" name="4 CuadroTexto">
          <a:extLst>
            <a:ext uri="{FF2B5EF4-FFF2-40B4-BE49-F238E27FC236}">
              <a16:creationId xmlns:a16="http://schemas.microsoft.com/office/drawing/2014/main" id="{00000000-0008-0000-2000-0000E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78" name="5 CuadroTexto">
          <a:extLst>
            <a:ext uri="{FF2B5EF4-FFF2-40B4-BE49-F238E27FC236}">
              <a16:creationId xmlns:a16="http://schemas.microsoft.com/office/drawing/2014/main" id="{00000000-0008-0000-2000-0000E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79" name="6 CuadroTexto">
          <a:extLst>
            <a:ext uri="{FF2B5EF4-FFF2-40B4-BE49-F238E27FC236}">
              <a16:creationId xmlns:a16="http://schemas.microsoft.com/office/drawing/2014/main" id="{00000000-0008-0000-2000-0000E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80" name="7 CuadroTexto">
          <a:extLst>
            <a:ext uri="{FF2B5EF4-FFF2-40B4-BE49-F238E27FC236}">
              <a16:creationId xmlns:a16="http://schemas.microsoft.com/office/drawing/2014/main" id="{00000000-0008-0000-2000-0000F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81" name="8 CuadroTexto">
          <a:extLst>
            <a:ext uri="{FF2B5EF4-FFF2-40B4-BE49-F238E27FC236}">
              <a16:creationId xmlns:a16="http://schemas.microsoft.com/office/drawing/2014/main" id="{00000000-0008-0000-2000-0000F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82" name="9 CuadroTexto">
          <a:extLst>
            <a:ext uri="{FF2B5EF4-FFF2-40B4-BE49-F238E27FC236}">
              <a16:creationId xmlns:a16="http://schemas.microsoft.com/office/drawing/2014/main" id="{00000000-0008-0000-2000-0000F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83" name="10 CuadroTexto">
          <a:extLst>
            <a:ext uri="{FF2B5EF4-FFF2-40B4-BE49-F238E27FC236}">
              <a16:creationId xmlns:a16="http://schemas.microsoft.com/office/drawing/2014/main" id="{00000000-0008-0000-2000-0000F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84" name="11 CuadroTexto">
          <a:extLst>
            <a:ext uri="{FF2B5EF4-FFF2-40B4-BE49-F238E27FC236}">
              <a16:creationId xmlns:a16="http://schemas.microsoft.com/office/drawing/2014/main" id="{00000000-0008-0000-2000-0000F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85" name="12 CuadroTexto">
          <a:extLst>
            <a:ext uri="{FF2B5EF4-FFF2-40B4-BE49-F238E27FC236}">
              <a16:creationId xmlns:a16="http://schemas.microsoft.com/office/drawing/2014/main" id="{00000000-0008-0000-2000-0000F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86" name="13 CuadroTexto">
          <a:extLst>
            <a:ext uri="{FF2B5EF4-FFF2-40B4-BE49-F238E27FC236}">
              <a16:creationId xmlns:a16="http://schemas.microsoft.com/office/drawing/2014/main" id="{00000000-0008-0000-2000-0000F6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87" name="14 CuadroTexto">
          <a:extLst>
            <a:ext uri="{FF2B5EF4-FFF2-40B4-BE49-F238E27FC236}">
              <a16:creationId xmlns:a16="http://schemas.microsoft.com/office/drawing/2014/main" id="{00000000-0008-0000-2000-0000F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88" name="15 CuadroTexto">
          <a:extLst>
            <a:ext uri="{FF2B5EF4-FFF2-40B4-BE49-F238E27FC236}">
              <a16:creationId xmlns:a16="http://schemas.microsoft.com/office/drawing/2014/main" id="{00000000-0008-0000-2000-0000F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89" name="16 CuadroTexto">
          <a:extLst>
            <a:ext uri="{FF2B5EF4-FFF2-40B4-BE49-F238E27FC236}">
              <a16:creationId xmlns:a16="http://schemas.microsoft.com/office/drawing/2014/main" id="{00000000-0008-0000-2000-0000F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90" name="18 CuadroTexto">
          <a:extLst>
            <a:ext uri="{FF2B5EF4-FFF2-40B4-BE49-F238E27FC236}">
              <a16:creationId xmlns:a16="http://schemas.microsoft.com/office/drawing/2014/main" id="{00000000-0008-0000-2000-0000F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91" name="19 CuadroTexto">
          <a:extLst>
            <a:ext uri="{FF2B5EF4-FFF2-40B4-BE49-F238E27FC236}">
              <a16:creationId xmlns:a16="http://schemas.microsoft.com/office/drawing/2014/main" id="{00000000-0008-0000-2000-0000F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92" name="20 CuadroTexto">
          <a:extLst>
            <a:ext uri="{FF2B5EF4-FFF2-40B4-BE49-F238E27FC236}">
              <a16:creationId xmlns:a16="http://schemas.microsoft.com/office/drawing/2014/main" id="{00000000-0008-0000-2000-0000F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93" name="21 CuadroTexto">
          <a:extLst>
            <a:ext uri="{FF2B5EF4-FFF2-40B4-BE49-F238E27FC236}">
              <a16:creationId xmlns:a16="http://schemas.microsoft.com/office/drawing/2014/main" id="{00000000-0008-0000-2000-0000F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94" name="22 CuadroTexto">
          <a:extLst>
            <a:ext uri="{FF2B5EF4-FFF2-40B4-BE49-F238E27FC236}">
              <a16:creationId xmlns:a16="http://schemas.microsoft.com/office/drawing/2014/main" id="{00000000-0008-0000-2000-0000F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95" name="23 CuadroTexto">
          <a:extLst>
            <a:ext uri="{FF2B5EF4-FFF2-40B4-BE49-F238E27FC236}">
              <a16:creationId xmlns:a16="http://schemas.microsoft.com/office/drawing/2014/main" id="{00000000-0008-0000-2000-0000F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96" name="24 CuadroTexto">
          <a:extLst>
            <a:ext uri="{FF2B5EF4-FFF2-40B4-BE49-F238E27FC236}">
              <a16:creationId xmlns:a16="http://schemas.microsoft.com/office/drawing/2014/main" id="{00000000-0008-0000-2000-000000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97" name="25 CuadroTexto">
          <a:extLst>
            <a:ext uri="{FF2B5EF4-FFF2-40B4-BE49-F238E27FC236}">
              <a16:creationId xmlns:a16="http://schemas.microsoft.com/office/drawing/2014/main" id="{00000000-0008-0000-2000-000001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98" name="26 CuadroTexto">
          <a:extLst>
            <a:ext uri="{FF2B5EF4-FFF2-40B4-BE49-F238E27FC236}">
              <a16:creationId xmlns:a16="http://schemas.microsoft.com/office/drawing/2014/main" id="{00000000-0008-0000-2000-000002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99" name="27 CuadroTexto">
          <a:extLst>
            <a:ext uri="{FF2B5EF4-FFF2-40B4-BE49-F238E27FC236}">
              <a16:creationId xmlns:a16="http://schemas.microsoft.com/office/drawing/2014/main" id="{00000000-0008-0000-2000-000003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00" name="28 CuadroTexto">
          <a:extLst>
            <a:ext uri="{FF2B5EF4-FFF2-40B4-BE49-F238E27FC236}">
              <a16:creationId xmlns:a16="http://schemas.microsoft.com/office/drawing/2014/main" id="{00000000-0008-0000-2000-000004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01" name="29 CuadroTexto">
          <a:extLst>
            <a:ext uri="{FF2B5EF4-FFF2-40B4-BE49-F238E27FC236}">
              <a16:creationId xmlns:a16="http://schemas.microsoft.com/office/drawing/2014/main" id="{00000000-0008-0000-2000-000005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02" name="30 CuadroTexto">
          <a:extLst>
            <a:ext uri="{FF2B5EF4-FFF2-40B4-BE49-F238E27FC236}">
              <a16:creationId xmlns:a16="http://schemas.microsoft.com/office/drawing/2014/main" id="{00000000-0008-0000-2000-000006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03" name="31 CuadroTexto">
          <a:extLst>
            <a:ext uri="{FF2B5EF4-FFF2-40B4-BE49-F238E27FC236}">
              <a16:creationId xmlns:a16="http://schemas.microsoft.com/office/drawing/2014/main" id="{00000000-0008-0000-2000-000007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04" name="32 CuadroTexto">
          <a:extLst>
            <a:ext uri="{FF2B5EF4-FFF2-40B4-BE49-F238E27FC236}">
              <a16:creationId xmlns:a16="http://schemas.microsoft.com/office/drawing/2014/main" id="{00000000-0008-0000-2000-000008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05" name="33 CuadroTexto">
          <a:extLst>
            <a:ext uri="{FF2B5EF4-FFF2-40B4-BE49-F238E27FC236}">
              <a16:creationId xmlns:a16="http://schemas.microsoft.com/office/drawing/2014/main" id="{00000000-0008-0000-2000-000009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06" name="34 CuadroTexto">
          <a:extLst>
            <a:ext uri="{FF2B5EF4-FFF2-40B4-BE49-F238E27FC236}">
              <a16:creationId xmlns:a16="http://schemas.microsoft.com/office/drawing/2014/main" id="{00000000-0008-0000-2000-00000A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07" name="35 CuadroTexto">
          <a:extLst>
            <a:ext uri="{FF2B5EF4-FFF2-40B4-BE49-F238E27FC236}">
              <a16:creationId xmlns:a16="http://schemas.microsoft.com/office/drawing/2014/main" id="{00000000-0008-0000-2000-00000B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08" name="36 CuadroTexto">
          <a:extLst>
            <a:ext uri="{FF2B5EF4-FFF2-40B4-BE49-F238E27FC236}">
              <a16:creationId xmlns:a16="http://schemas.microsoft.com/office/drawing/2014/main" id="{00000000-0008-0000-2000-00000C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09" name="37 CuadroTexto">
          <a:extLst>
            <a:ext uri="{FF2B5EF4-FFF2-40B4-BE49-F238E27FC236}">
              <a16:creationId xmlns:a16="http://schemas.microsoft.com/office/drawing/2014/main" id="{00000000-0008-0000-2000-00000D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10" name="38 CuadroTexto">
          <a:extLst>
            <a:ext uri="{FF2B5EF4-FFF2-40B4-BE49-F238E27FC236}">
              <a16:creationId xmlns:a16="http://schemas.microsoft.com/office/drawing/2014/main" id="{00000000-0008-0000-2000-00000E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11" name="39 CuadroTexto">
          <a:extLst>
            <a:ext uri="{FF2B5EF4-FFF2-40B4-BE49-F238E27FC236}">
              <a16:creationId xmlns:a16="http://schemas.microsoft.com/office/drawing/2014/main" id="{00000000-0008-0000-2000-00000F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12" name="40 CuadroTexto">
          <a:extLst>
            <a:ext uri="{FF2B5EF4-FFF2-40B4-BE49-F238E27FC236}">
              <a16:creationId xmlns:a16="http://schemas.microsoft.com/office/drawing/2014/main" id="{00000000-0008-0000-2000-000010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13" name="41 CuadroTexto">
          <a:extLst>
            <a:ext uri="{FF2B5EF4-FFF2-40B4-BE49-F238E27FC236}">
              <a16:creationId xmlns:a16="http://schemas.microsoft.com/office/drawing/2014/main" id="{00000000-0008-0000-2000-000011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14" name="42 CuadroTexto">
          <a:extLst>
            <a:ext uri="{FF2B5EF4-FFF2-40B4-BE49-F238E27FC236}">
              <a16:creationId xmlns:a16="http://schemas.microsoft.com/office/drawing/2014/main" id="{00000000-0008-0000-2000-000012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15" name="43 CuadroTexto">
          <a:extLst>
            <a:ext uri="{FF2B5EF4-FFF2-40B4-BE49-F238E27FC236}">
              <a16:creationId xmlns:a16="http://schemas.microsoft.com/office/drawing/2014/main" id="{00000000-0008-0000-2000-000013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16" name="44 CuadroTexto">
          <a:extLst>
            <a:ext uri="{FF2B5EF4-FFF2-40B4-BE49-F238E27FC236}">
              <a16:creationId xmlns:a16="http://schemas.microsoft.com/office/drawing/2014/main" id="{00000000-0008-0000-2000-000014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17" name="45 CuadroTexto">
          <a:extLst>
            <a:ext uri="{FF2B5EF4-FFF2-40B4-BE49-F238E27FC236}">
              <a16:creationId xmlns:a16="http://schemas.microsoft.com/office/drawing/2014/main" id="{00000000-0008-0000-2000-000015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18" name="46 CuadroTexto">
          <a:extLst>
            <a:ext uri="{FF2B5EF4-FFF2-40B4-BE49-F238E27FC236}">
              <a16:creationId xmlns:a16="http://schemas.microsoft.com/office/drawing/2014/main" id="{00000000-0008-0000-2000-000016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19" name="47 CuadroTexto">
          <a:extLst>
            <a:ext uri="{FF2B5EF4-FFF2-40B4-BE49-F238E27FC236}">
              <a16:creationId xmlns:a16="http://schemas.microsoft.com/office/drawing/2014/main" id="{00000000-0008-0000-2000-000017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20" name="48 CuadroTexto">
          <a:extLst>
            <a:ext uri="{FF2B5EF4-FFF2-40B4-BE49-F238E27FC236}">
              <a16:creationId xmlns:a16="http://schemas.microsoft.com/office/drawing/2014/main" id="{00000000-0008-0000-2000-000018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21" name="49 CuadroTexto">
          <a:extLst>
            <a:ext uri="{FF2B5EF4-FFF2-40B4-BE49-F238E27FC236}">
              <a16:creationId xmlns:a16="http://schemas.microsoft.com/office/drawing/2014/main" id="{00000000-0008-0000-2000-000019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22" name="50 CuadroTexto">
          <a:extLst>
            <a:ext uri="{FF2B5EF4-FFF2-40B4-BE49-F238E27FC236}">
              <a16:creationId xmlns:a16="http://schemas.microsoft.com/office/drawing/2014/main" id="{00000000-0008-0000-2000-00001A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23" name="51 CuadroTexto">
          <a:extLst>
            <a:ext uri="{FF2B5EF4-FFF2-40B4-BE49-F238E27FC236}">
              <a16:creationId xmlns:a16="http://schemas.microsoft.com/office/drawing/2014/main" id="{00000000-0008-0000-2000-00001B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24" name="52 CuadroTexto">
          <a:extLst>
            <a:ext uri="{FF2B5EF4-FFF2-40B4-BE49-F238E27FC236}">
              <a16:creationId xmlns:a16="http://schemas.microsoft.com/office/drawing/2014/main" id="{00000000-0008-0000-2000-00001C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25" name="53 CuadroTexto">
          <a:extLst>
            <a:ext uri="{FF2B5EF4-FFF2-40B4-BE49-F238E27FC236}">
              <a16:creationId xmlns:a16="http://schemas.microsoft.com/office/drawing/2014/main" id="{00000000-0008-0000-2000-00001D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26" name="54 CuadroTexto">
          <a:extLst>
            <a:ext uri="{FF2B5EF4-FFF2-40B4-BE49-F238E27FC236}">
              <a16:creationId xmlns:a16="http://schemas.microsoft.com/office/drawing/2014/main" id="{00000000-0008-0000-2000-00001E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27" name="55 CuadroTexto">
          <a:extLst>
            <a:ext uri="{FF2B5EF4-FFF2-40B4-BE49-F238E27FC236}">
              <a16:creationId xmlns:a16="http://schemas.microsoft.com/office/drawing/2014/main" id="{00000000-0008-0000-2000-00001F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28" name="56 CuadroTexto">
          <a:extLst>
            <a:ext uri="{FF2B5EF4-FFF2-40B4-BE49-F238E27FC236}">
              <a16:creationId xmlns:a16="http://schemas.microsoft.com/office/drawing/2014/main" id="{00000000-0008-0000-2000-000020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29" name="57 CuadroTexto">
          <a:extLst>
            <a:ext uri="{FF2B5EF4-FFF2-40B4-BE49-F238E27FC236}">
              <a16:creationId xmlns:a16="http://schemas.microsoft.com/office/drawing/2014/main" id="{00000000-0008-0000-2000-000021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30" name="58 CuadroTexto">
          <a:extLst>
            <a:ext uri="{FF2B5EF4-FFF2-40B4-BE49-F238E27FC236}">
              <a16:creationId xmlns:a16="http://schemas.microsoft.com/office/drawing/2014/main" id="{00000000-0008-0000-2000-000022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31" name="59 CuadroTexto">
          <a:extLst>
            <a:ext uri="{FF2B5EF4-FFF2-40B4-BE49-F238E27FC236}">
              <a16:creationId xmlns:a16="http://schemas.microsoft.com/office/drawing/2014/main" id="{00000000-0008-0000-2000-000023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32" name="60 CuadroTexto">
          <a:extLst>
            <a:ext uri="{FF2B5EF4-FFF2-40B4-BE49-F238E27FC236}">
              <a16:creationId xmlns:a16="http://schemas.microsoft.com/office/drawing/2014/main" id="{00000000-0008-0000-2000-000024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33" name="61 CuadroTexto">
          <a:extLst>
            <a:ext uri="{FF2B5EF4-FFF2-40B4-BE49-F238E27FC236}">
              <a16:creationId xmlns:a16="http://schemas.microsoft.com/office/drawing/2014/main" id="{00000000-0008-0000-2000-000025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34" name="62 CuadroTexto">
          <a:extLst>
            <a:ext uri="{FF2B5EF4-FFF2-40B4-BE49-F238E27FC236}">
              <a16:creationId xmlns:a16="http://schemas.microsoft.com/office/drawing/2014/main" id="{00000000-0008-0000-2000-000026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35" name="63 CuadroTexto">
          <a:extLst>
            <a:ext uri="{FF2B5EF4-FFF2-40B4-BE49-F238E27FC236}">
              <a16:creationId xmlns:a16="http://schemas.microsoft.com/office/drawing/2014/main" id="{00000000-0008-0000-2000-000027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36" name="64 CuadroTexto">
          <a:extLst>
            <a:ext uri="{FF2B5EF4-FFF2-40B4-BE49-F238E27FC236}">
              <a16:creationId xmlns:a16="http://schemas.microsoft.com/office/drawing/2014/main" id="{00000000-0008-0000-2000-000028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37" name="65 CuadroTexto">
          <a:extLst>
            <a:ext uri="{FF2B5EF4-FFF2-40B4-BE49-F238E27FC236}">
              <a16:creationId xmlns:a16="http://schemas.microsoft.com/office/drawing/2014/main" id="{00000000-0008-0000-2000-000029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38" name="66 CuadroTexto">
          <a:extLst>
            <a:ext uri="{FF2B5EF4-FFF2-40B4-BE49-F238E27FC236}">
              <a16:creationId xmlns:a16="http://schemas.microsoft.com/office/drawing/2014/main" id="{00000000-0008-0000-2000-00002A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39" name="67 CuadroTexto">
          <a:extLst>
            <a:ext uri="{FF2B5EF4-FFF2-40B4-BE49-F238E27FC236}">
              <a16:creationId xmlns:a16="http://schemas.microsoft.com/office/drawing/2014/main" id="{00000000-0008-0000-2000-00002B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40" name="68 CuadroTexto">
          <a:extLst>
            <a:ext uri="{FF2B5EF4-FFF2-40B4-BE49-F238E27FC236}">
              <a16:creationId xmlns:a16="http://schemas.microsoft.com/office/drawing/2014/main" id="{00000000-0008-0000-2000-00002C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41" name="69 CuadroTexto">
          <a:extLst>
            <a:ext uri="{FF2B5EF4-FFF2-40B4-BE49-F238E27FC236}">
              <a16:creationId xmlns:a16="http://schemas.microsoft.com/office/drawing/2014/main" id="{00000000-0008-0000-2000-00002D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42" name="70 CuadroTexto">
          <a:extLst>
            <a:ext uri="{FF2B5EF4-FFF2-40B4-BE49-F238E27FC236}">
              <a16:creationId xmlns:a16="http://schemas.microsoft.com/office/drawing/2014/main" id="{00000000-0008-0000-2000-00002E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43" name="71 CuadroTexto">
          <a:extLst>
            <a:ext uri="{FF2B5EF4-FFF2-40B4-BE49-F238E27FC236}">
              <a16:creationId xmlns:a16="http://schemas.microsoft.com/office/drawing/2014/main" id="{00000000-0008-0000-2000-00002F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44" name="72 CuadroTexto">
          <a:extLst>
            <a:ext uri="{FF2B5EF4-FFF2-40B4-BE49-F238E27FC236}">
              <a16:creationId xmlns:a16="http://schemas.microsoft.com/office/drawing/2014/main" id="{00000000-0008-0000-2000-000030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45" name="73 CuadroTexto">
          <a:extLst>
            <a:ext uri="{FF2B5EF4-FFF2-40B4-BE49-F238E27FC236}">
              <a16:creationId xmlns:a16="http://schemas.microsoft.com/office/drawing/2014/main" id="{00000000-0008-0000-2000-000031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46" name="74 CuadroTexto">
          <a:extLst>
            <a:ext uri="{FF2B5EF4-FFF2-40B4-BE49-F238E27FC236}">
              <a16:creationId xmlns:a16="http://schemas.microsoft.com/office/drawing/2014/main" id="{00000000-0008-0000-2000-000032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47" name="75 CuadroTexto">
          <a:extLst>
            <a:ext uri="{FF2B5EF4-FFF2-40B4-BE49-F238E27FC236}">
              <a16:creationId xmlns:a16="http://schemas.microsoft.com/office/drawing/2014/main" id="{00000000-0008-0000-2000-000033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48" name="76 CuadroTexto">
          <a:extLst>
            <a:ext uri="{FF2B5EF4-FFF2-40B4-BE49-F238E27FC236}">
              <a16:creationId xmlns:a16="http://schemas.microsoft.com/office/drawing/2014/main" id="{00000000-0008-0000-2000-000034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49" name="77 CuadroTexto">
          <a:extLst>
            <a:ext uri="{FF2B5EF4-FFF2-40B4-BE49-F238E27FC236}">
              <a16:creationId xmlns:a16="http://schemas.microsoft.com/office/drawing/2014/main" id="{00000000-0008-0000-2000-000035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50" name="78 CuadroTexto">
          <a:extLst>
            <a:ext uri="{FF2B5EF4-FFF2-40B4-BE49-F238E27FC236}">
              <a16:creationId xmlns:a16="http://schemas.microsoft.com/office/drawing/2014/main" id="{00000000-0008-0000-2000-000036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51" name="79 CuadroTexto">
          <a:extLst>
            <a:ext uri="{FF2B5EF4-FFF2-40B4-BE49-F238E27FC236}">
              <a16:creationId xmlns:a16="http://schemas.microsoft.com/office/drawing/2014/main" id="{00000000-0008-0000-2000-000037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52" name="80 CuadroTexto">
          <a:extLst>
            <a:ext uri="{FF2B5EF4-FFF2-40B4-BE49-F238E27FC236}">
              <a16:creationId xmlns:a16="http://schemas.microsoft.com/office/drawing/2014/main" id="{00000000-0008-0000-2000-000038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53" name="81 CuadroTexto">
          <a:extLst>
            <a:ext uri="{FF2B5EF4-FFF2-40B4-BE49-F238E27FC236}">
              <a16:creationId xmlns:a16="http://schemas.microsoft.com/office/drawing/2014/main" id="{00000000-0008-0000-2000-000039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54" name="82 CuadroTexto">
          <a:extLst>
            <a:ext uri="{FF2B5EF4-FFF2-40B4-BE49-F238E27FC236}">
              <a16:creationId xmlns:a16="http://schemas.microsoft.com/office/drawing/2014/main" id="{00000000-0008-0000-2000-00003A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55" name="83 CuadroTexto">
          <a:extLst>
            <a:ext uri="{FF2B5EF4-FFF2-40B4-BE49-F238E27FC236}">
              <a16:creationId xmlns:a16="http://schemas.microsoft.com/office/drawing/2014/main" id="{00000000-0008-0000-2000-00003B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56" name="84 CuadroTexto">
          <a:extLst>
            <a:ext uri="{FF2B5EF4-FFF2-40B4-BE49-F238E27FC236}">
              <a16:creationId xmlns:a16="http://schemas.microsoft.com/office/drawing/2014/main" id="{00000000-0008-0000-2000-00003C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57" name="85 CuadroTexto">
          <a:extLst>
            <a:ext uri="{FF2B5EF4-FFF2-40B4-BE49-F238E27FC236}">
              <a16:creationId xmlns:a16="http://schemas.microsoft.com/office/drawing/2014/main" id="{00000000-0008-0000-2000-00003D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58" name="86 CuadroTexto">
          <a:extLst>
            <a:ext uri="{FF2B5EF4-FFF2-40B4-BE49-F238E27FC236}">
              <a16:creationId xmlns:a16="http://schemas.microsoft.com/office/drawing/2014/main" id="{00000000-0008-0000-2000-00003E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59" name="87 CuadroTexto">
          <a:extLst>
            <a:ext uri="{FF2B5EF4-FFF2-40B4-BE49-F238E27FC236}">
              <a16:creationId xmlns:a16="http://schemas.microsoft.com/office/drawing/2014/main" id="{00000000-0008-0000-2000-00003F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60" name="88 CuadroTexto">
          <a:extLst>
            <a:ext uri="{FF2B5EF4-FFF2-40B4-BE49-F238E27FC236}">
              <a16:creationId xmlns:a16="http://schemas.microsoft.com/office/drawing/2014/main" id="{00000000-0008-0000-2000-000040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61" name="89 CuadroTexto">
          <a:extLst>
            <a:ext uri="{FF2B5EF4-FFF2-40B4-BE49-F238E27FC236}">
              <a16:creationId xmlns:a16="http://schemas.microsoft.com/office/drawing/2014/main" id="{00000000-0008-0000-2000-000041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62" name="102 CuadroTexto">
          <a:extLst>
            <a:ext uri="{FF2B5EF4-FFF2-40B4-BE49-F238E27FC236}">
              <a16:creationId xmlns:a16="http://schemas.microsoft.com/office/drawing/2014/main" id="{00000000-0008-0000-2000-000042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63" name="103 CuadroTexto">
          <a:extLst>
            <a:ext uri="{FF2B5EF4-FFF2-40B4-BE49-F238E27FC236}">
              <a16:creationId xmlns:a16="http://schemas.microsoft.com/office/drawing/2014/main" id="{00000000-0008-0000-2000-000043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64" name="104 CuadroTexto">
          <a:extLst>
            <a:ext uri="{FF2B5EF4-FFF2-40B4-BE49-F238E27FC236}">
              <a16:creationId xmlns:a16="http://schemas.microsoft.com/office/drawing/2014/main" id="{00000000-0008-0000-2000-000044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65" name="105 CuadroTexto">
          <a:extLst>
            <a:ext uri="{FF2B5EF4-FFF2-40B4-BE49-F238E27FC236}">
              <a16:creationId xmlns:a16="http://schemas.microsoft.com/office/drawing/2014/main" id="{00000000-0008-0000-2000-000045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66" name="106 CuadroTexto">
          <a:extLst>
            <a:ext uri="{FF2B5EF4-FFF2-40B4-BE49-F238E27FC236}">
              <a16:creationId xmlns:a16="http://schemas.microsoft.com/office/drawing/2014/main" id="{00000000-0008-0000-2000-000046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67" name="107 CuadroTexto">
          <a:extLst>
            <a:ext uri="{FF2B5EF4-FFF2-40B4-BE49-F238E27FC236}">
              <a16:creationId xmlns:a16="http://schemas.microsoft.com/office/drawing/2014/main" id="{00000000-0008-0000-2000-000047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68" name="108 CuadroTexto">
          <a:extLst>
            <a:ext uri="{FF2B5EF4-FFF2-40B4-BE49-F238E27FC236}">
              <a16:creationId xmlns:a16="http://schemas.microsoft.com/office/drawing/2014/main" id="{00000000-0008-0000-2000-000048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69" name="109 CuadroTexto">
          <a:extLst>
            <a:ext uri="{FF2B5EF4-FFF2-40B4-BE49-F238E27FC236}">
              <a16:creationId xmlns:a16="http://schemas.microsoft.com/office/drawing/2014/main" id="{00000000-0008-0000-2000-000049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70" name="110 CuadroTexto">
          <a:extLst>
            <a:ext uri="{FF2B5EF4-FFF2-40B4-BE49-F238E27FC236}">
              <a16:creationId xmlns:a16="http://schemas.microsoft.com/office/drawing/2014/main" id="{00000000-0008-0000-2000-00004A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71" name="111 CuadroTexto">
          <a:extLst>
            <a:ext uri="{FF2B5EF4-FFF2-40B4-BE49-F238E27FC236}">
              <a16:creationId xmlns:a16="http://schemas.microsoft.com/office/drawing/2014/main" id="{00000000-0008-0000-2000-00004B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72" name="112 CuadroTexto">
          <a:extLst>
            <a:ext uri="{FF2B5EF4-FFF2-40B4-BE49-F238E27FC236}">
              <a16:creationId xmlns:a16="http://schemas.microsoft.com/office/drawing/2014/main" id="{00000000-0008-0000-2000-00004C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73" name="113 CuadroTexto">
          <a:extLst>
            <a:ext uri="{FF2B5EF4-FFF2-40B4-BE49-F238E27FC236}">
              <a16:creationId xmlns:a16="http://schemas.microsoft.com/office/drawing/2014/main" id="{00000000-0008-0000-2000-00004D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74" name="114 CuadroTexto">
          <a:extLst>
            <a:ext uri="{FF2B5EF4-FFF2-40B4-BE49-F238E27FC236}">
              <a16:creationId xmlns:a16="http://schemas.microsoft.com/office/drawing/2014/main" id="{00000000-0008-0000-2000-00004E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75" name="115 CuadroTexto">
          <a:extLst>
            <a:ext uri="{FF2B5EF4-FFF2-40B4-BE49-F238E27FC236}">
              <a16:creationId xmlns:a16="http://schemas.microsoft.com/office/drawing/2014/main" id="{00000000-0008-0000-2000-00004F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76" name="116 CuadroTexto">
          <a:extLst>
            <a:ext uri="{FF2B5EF4-FFF2-40B4-BE49-F238E27FC236}">
              <a16:creationId xmlns:a16="http://schemas.microsoft.com/office/drawing/2014/main" id="{00000000-0008-0000-2000-000050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77" name="117 CuadroTexto">
          <a:extLst>
            <a:ext uri="{FF2B5EF4-FFF2-40B4-BE49-F238E27FC236}">
              <a16:creationId xmlns:a16="http://schemas.microsoft.com/office/drawing/2014/main" id="{00000000-0008-0000-2000-000051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78" name="126 CuadroTexto">
          <a:extLst>
            <a:ext uri="{FF2B5EF4-FFF2-40B4-BE49-F238E27FC236}">
              <a16:creationId xmlns:a16="http://schemas.microsoft.com/office/drawing/2014/main" id="{00000000-0008-0000-2000-000052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79" name="127 CuadroTexto">
          <a:extLst>
            <a:ext uri="{FF2B5EF4-FFF2-40B4-BE49-F238E27FC236}">
              <a16:creationId xmlns:a16="http://schemas.microsoft.com/office/drawing/2014/main" id="{00000000-0008-0000-2000-000053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80" name="128 CuadroTexto">
          <a:extLst>
            <a:ext uri="{FF2B5EF4-FFF2-40B4-BE49-F238E27FC236}">
              <a16:creationId xmlns:a16="http://schemas.microsoft.com/office/drawing/2014/main" id="{00000000-0008-0000-2000-000054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81" name="129 CuadroTexto">
          <a:extLst>
            <a:ext uri="{FF2B5EF4-FFF2-40B4-BE49-F238E27FC236}">
              <a16:creationId xmlns:a16="http://schemas.microsoft.com/office/drawing/2014/main" id="{00000000-0008-0000-2000-000055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82" name="130 CuadroTexto">
          <a:extLst>
            <a:ext uri="{FF2B5EF4-FFF2-40B4-BE49-F238E27FC236}">
              <a16:creationId xmlns:a16="http://schemas.microsoft.com/office/drawing/2014/main" id="{00000000-0008-0000-2000-000056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83" name="131 CuadroTexto">
          <a:extLst>
            <a:ext uri="{FF2B5EF4-FFF2-40B4-BE49-F238E27FC236}">
              <a16:creationId xmlns:a16="http://schemas.microsoft.com/office/drawing/2014/main" id="{00000000-0008-0000-2000-000057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84" name="132 CuadroTexto">
          <a:extLst>
            <a:ext uri="{FF2B5EF4-FFF2-40B4-BE49-F238E27FC236}">
              <a16:creationId xmlns:a16="http://schemas.microsoft.com/office/drawing/2014/main" id="{00000000-0008-0000-2000-000058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85" name="133 CuadroTexto">
          <a:extLst>
            <a:ext uri="{FF2B5EF4-FFF2-40B4-BE49-F238E27FC236}">
              <a16:creationId xmlns:a16="http://schemas.microsoft.com/office/drawing/2014/main" id="{00000000-0008-0000-2000-000059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86" name="134 CuadroTexto">
          <a:extLst>
            <a:ext uri="{FF2B5EF4-FFF2-40B4-BE49-F238E27FC236}">
              <a16:creationId xmlns:a16="http://schemas.microsoft.com/office/drawing/2014/main" id="{00000000-0008-0000-2000-00005A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87" name="135 CuadroTexto">
          <a:extLst>
            <a:ext uri="{FF2B5EF4-FFF2-40B4-BE49-F238E27FC236}">
              <a16:creationId xmlns:a16="http://schemas.microsoft.com/office/drawing/2014/main" id="{00000000-0008-0000-2000-00005B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88" name="136 CuadroTexto">
          <a:extLst>
            <a:ext uri="{FF2B5EF4-FFF2-40B4-BE49-F238E27FC236}">
              <a16:creationId xmlns:a16="http://schemas.microsoft.com/office/drawing/2014/main" id="{00000000-0008-0000-2000-00005C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89" name="137 CuadroTexto">
          <a:extLst>
            <a:ext uri="{FF2B5EF4-FFF2-40B4-BE49-F238E27FC236}">
              <a16:creationId xmlns:a16="http://schemas.microsoft.com/office/drawing/2014/main" id="{00000000-0008-0000-2000-00005D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90" name="138 CuadroTexto">
          <a:extLst>
            <a:ext uri="{FF2B5EF4-FFF2-40B4-BE49-F238E27FC236}">
              <a16:creationId xmlns:a16="http://schemas.microsoft.com/office/drawing/2014/main" id="{00000000-0008-0000-2000-00005E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91" name="139 CuadroTexto">
          <a:extLst>
            <a:ext uri="{FF2B5EF4-FFF2-40B4-BE49-F238E27FC236}">
              <a16:creationId xmlns:a16="http://schemas.microsoft.com/office/drawing/2014/main" id="{00000000-0008-0000-2000-00005F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92" name="140 CuadroTexto">
          <a:extLst>
            <a:ext uri="{FF2B5EF4-FFF2-40B4-BE49-F238E27FC236}">
              <a16:creationId xmlns:a16="http://schemas.microsoft.com/office/drawing/2014/main" id="{00000000-0008-0000-2000-000060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93" name="141 CuadroTexto">
          <a:extLst>
            <a:ext uri="{FF2B5EF4-FFF2-40B4-BE49-F238E27FC236}">
              <a16:creationId xmlns:a16="http://schemas.microsoft.com/office/drawing/2014/main" id="{00000000-0008-0000-2000-000061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94" name="142 CuadroTexto">
          <a:extLst>
            <a:ext uri="{FF2B5EF4-FFF2-40B4-BE49-F238E27FC236}">
              <a16:creationId xmlns:a16="http://schemas.microsoft.com/office/drawing/2014/main" id="{00000000-0008-0000-2000-000062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195" name="306 CuadroTexto">
          <a:extLst>
            <a:ext uri="{FF2B5EF4-FFF2-40B4-BE49-F238E27FC236}">
              <a16:creationId xmlns:a16="http://schemas.microsoft.com/office/drawing/2014/main" id="{00000000-0008-0000-2000-000063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196" name="307 CuadroTexto">
          <a:extLst>
            <a:ext uri="{FF2B5EF4-FFF2-40B4-BE49-F238E27FC236}">
              <a16:creationId xmlns:a16="http://schemas.microsoft.com/office/drawing/2014/main" id="{00000000-0008-0000-2000-000064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197" name="308 CuadroTexto">
          <a:extLst>
            <a:ext uri="{FF2B5EF4-FFF2-40B4-BE49-F238E27FC236}">
              <a16:creationId xmlns:a16="http://schemas.microsoft.com/office/drawing/2014/main" id="{00000000-0008-0000-2000-000065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198" name="309 CuadroTexto">
          <a:extLst>
            <a:ext uri="{FF2B5EF4-FFF2-40B4-BE49-F238E27FC236}">
              <a16:creationId xmlns:a16="http://schemas.microsoft.com/office/drawing/2014/main" id="{00000000-0008-0000-2000-000066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199" name="310 CuadroTexto">
          <a:extLst>
            <a:ext uri="{FF2B5EF4-FFF2-40B4-BE49-F238E27FC236}">
              <a16:creationId xmlns:a16="http://schemas.microsoft.com/office/drawing/2014/main" id="{00000000-0008-0000-2000-000067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00" name="311 CuadroTexto">
          <a:extLst>
            <a:ext uri="{FF2B5EF4-FFF2-40B4-BE49-F238E27FC236}">
              <a16:creationId xmlns:a16="http://schemas.microsoft.com/office/drawing/2014/main" id="{00000000-0008-0000-2000-000068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01" name="312 CuadroTexto">
          <a:extLst>
            <a:ext uri="{FF2B5EF4-FFF2-40B4-BE49-F238E27FC236}">
              <a16:creationId xmlns:a16="http://schemas.microsoft.com/office/drawing/2014/main" id="{00000000-0008-0000-2000-000069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02" name="313 CuadroTexto">
          <a:extLst>
            <a:ext uri="{FF2B5EF4-FFF2-40B4-BE49-F238E27FC236}">
              <a16:creationId xmlns:a16="http://schemas.microsoft.com/office/drawing/2014/main" id="{00000000-0008-0000-2000-00006A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03" name="314 CuadroTexto">
          <a:extLst>
            <a:ext uri="{FF2B5EF4-FFF2-40B4-BE49-F238E27FC236}">
              <a16:creationId xmlns:a16="http://schemas.microsoft.com/office/drawing/2014/main" id="{00000000-0008-0000-2000-00006B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04" name="315 CuadroTexto">
          <a:extLst>
            <a:ext uri="{FF2B5EF4-FFF2-40B4-BE49-F238E27FC236}">
              <a16:creationId xmlns:a16="http://schemas.microsoft.com/office/drawing/2014/main" id="{00000000-0008-0000-2000-00006C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05" name="316 CuadroTexto">
          <a:extLst>
            <a:ext uri="{FF2B5EF4-FFF2-40B4-BE49-F238E27FC236}">
              <a16:creationId xmlns:a16="http://schemas.microsoft.com/office/drawing/2014/main" id="{00000000-0008-0000-2000-00006D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06" name="317 CuadroTexto">
          <a:extLst>
            <a:ext uri="{FF2B5EF4-FFF2-40B4-BE49-F238E27FC236}">
              <a16:creationId xmlns:a16="http://schemas.microsoft.com/office/drawing/2014/main" id="{00000000-0008-0000-2000-00006E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07" name="318 CuadroTexto">
          <a:extLst>
            <a:ext uri="{FF2B5EF4-FFF2-40B4-BE49-F238E27FC236}">
              <a16:creationId xmlns:a16="http://schemas.microsoft.com/office/drawing/2014/main" id="{00000000-0008-0000-2000-00006F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08" name="319 CuadroTexto">
          <a:extLst>
            <a:ext uri="{FF2B5EF4-FFF2-40B4-BE49-F238E27FC236}">
              <a16:creationId xmlns:a16="http://schemas.microsoft.com/office/drawing/2014/main" id="{00000000-0008-0000-2000-000070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09" name="320 CuadroTexto">
          <a:extLst>
            <a:ext uri="{FF2B5EF4-FFF2-40B4-BE49-F238E27FC236}">
              <a16:creationId xmlns:a16="http://schemas.microsoft.com/office/drawing/2014/main" id="{00000000-0008-0000-2000-000071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10" name="321 CuadroTexto">
          <a:extLst>
            <a:ext uri="{FF2B5EF4-FFF2-40B4-BE49-F238E27FC236}">
              <a16:creationId xmlns:a16="http://schemas.microsoft.com/office/drawing/2014/main" id="{00000000-0008-0000-2000-000072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11" name="322 CuadroTexto">
          <a:extLst>
            <a:ext uri="{FF2B5EF4-FFF2-40B4-BE49-F238E27FC236}">
              <a16:creationId xmlns:a16="http://schemas.microsoft.com/office/drawing/2014/main" id="{00000000-0008-0000-2000-000073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12" name="323 CuadroTexto">
          <a:extLst>
            <a:ext uri="{FF2B5EF4-FFF2-40B4-BE49-F238E27FC236}">
              <a16:creationId xmlns:a16="http://schemas.microsoft.com/office/drawing/2014/main" id="{00000000-0008-0000-2000-000074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13" name="324 CuadroTexto">
          <a:extLst>
            <a:ext uri="{FF2B5EF4-FFF2-40B4-BE49-F238E27FC236}">
              <a16:creationId xmlns:a16="http://schemas.microsoft.com/office/drawing/2014/main" id="{00000000-0008-0000-2000-000075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14" name="325 CuadroTexto">
          <a:extLst>
            <a:ext uri="{FF2B5EF4-FFF2-40B4-BE49-F238E27FC236}">
              <a16:creationId xmlns:a16="http://schemas.microsoft.com/office/drawing/2014/main" id="{00000000-0008-0000-2000-000076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15" name="326 CuadroTexto">
          <a:extLst>
            <a:ext uri="{FF2B5EF4-FFF2-40B4-BE49-F238E27FC236}">
              <a16:creationId xmlns:a16="http://schemas.microsoft.com/office/drawing/2014/main" id="{00000000-0008-0000-2000-000077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16" name="327 CuadroTexto">
          <a:extLst>
            <a:ext uri="{FF2B5EF4-FFF2-40B4-BE49-F238E27FC236}">
              <a16:creationId xmlns:a16="http://schemas.microsoft.com/office/drawing/2014/main" id="{00000000-0008-0000-2000-000078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17" name="328 CuadroTexto">
          <a:extLst>
            <a:ext uri="{FF2B5EF4-FFF2-40B4-BE49-F238E27FC236}">
              <a16:creationId xmlns:a16="http://schemas.microsoft.com/office/drawing/2014/main" id="{00000000-0008-0000-2000-000079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18" name="329 CuadroTexto">
          <a:extLst>
            <a:ext uri="{FF2B5EF4-FFF2-40B4-BE49-F238E27FC236}">
              <a16:creationId xmlns:a16="http://schemas.microsoft.com/office/drawing/2014/main" id="{00000000-0008-0000-2000-00007A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19" name="330 CuadroTexto">
          <a:extLst>
            <a:ext uri="{FF2B5EF4-FFF2-40B4-BE49-F238E27FC236}">
              <a16:creationId xmlns:a16="http://schemas.microsoft.com/office/drawing/2014/main" id="{00000000-0008-0000-2000-00007B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20" name="331 CuadroTexto">
          <a:extLst>
            <a:ext uri="{FF2B5EF4-FFF2-40B4-BE49-F238E27FC236}">
              <a16:creationId xmlns:a16="http://schemas.microsoft.com/office/drawing/2014/main" id="{00000000-0008-0000-2000-00007C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21" name="332 CuadroTexto">
          <a:extLst>
            <a:ext uri="{FF2B5EF4-FFF2-40B4-BE49-F238E27FC236}">
              <a16:creationId xmlns:a16="http://schemas.microsoft.com/office/drawing/2014/main" id="{00000000-0008-0000-2000-00007D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22" name="333 CuadroTexto">
          <a:extLst>
            <a:ext uri="{FF2B5EF4-FFF2-40B4-BE49-F238E27FC236}">
              <a16:creationId xmlns:a16="http://schemas.microsoft.com/office/drawing/2014/main" id="{00000000-0008-0000-2000-00007E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23" name="334 CuadroTexto">
          <a:extLst>
            <a:ext uri="{FF2B5EF4-FFF2-40B4-BE49-F238E27FC236}">
              <a16:creationId xmlns:a16="http://schemas.microsoft.com/office/drawing/2014/main" id="{00000000-0008-0000-2000-00007F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24" name="335 CuadroTexto">
          <a:extLst>
            <a:ext uri="{FF2B5EF4-FFF2-40B4-BE49-F238E27FC236}">
              <a16:creationId xmlns:a16="http://schemas.microsoft.com/office/drawing/2014/main" id="{00000000-0008-0000-2000-000080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25" name="336 CuadroTexto">
          <a:extLst>
            <a:ext uri="{FF2B5EF4-FFF2-40B4-BE49-F238E27FC236}">
              <a16:creationId xmlns:a16="http://schemas.microsoft.com/office/drawing/2014/main" id="{00000000-0008-0000-2000-000081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26" name="337 CuadroTexto">
          <a:extLst>
            <a:ext uri="{FF2B5EF4-FFF2-40B4-BE49-F238E27FC236}">
              <a16:creationId xmlns:a16="http://schemas.microsoft.com/office/drawing/2014/main" id="{00000000-0008-0000-2000-000082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27" name="338 CuadroTexto">
          <a:extLst>
            <a:ext uri="{FF2B5EF4-FFF2-40B4-BE49-F238E27FC236}">
              <a16:creationId xmlns:a16="http://schemas.microsoft.com/office/drawing/2014/main" id="{00000000-0008-0000-2000-000083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28" name="339 CuadroTexto">
          <a:extLst>
            <a:ext uri="{FF2B5EF4-FFF2-40B4-BE49-F238E27FC236}">
              <a16:creationId xmlns:a16="http://schemas.microsoft.com/office/drawing/2014/main" id="{00000000-0008-0000-2000-000084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29" name="340 CuadroTexto">
          <a:extLst>
            <a:ext uri="{FF2B5EF4-FFF2-40B4-BE49-F238E27FC236}">
              <a16:creationId xmlns:a16="http://schemas.microsoft.com/office/drawing/2014/main" id="{00000000-0008-0000-2000-000085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30" name="341 CuadroTexto">
          <a:extLst>
            <a:ext uri="{FF2B5EF4-FFF2-40B4-BE49-F238E27FC236}">
              <a16:creationId xmlns:a16="http://schemas.microsoft.com/office/drawing/2014/main" id="{00000000-0008-0000-2000-000086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31" name="342 CuadroTexto">
          <a:extLst>
            <a:ext uri="{FF2B5EF4-FFF2-40B4-BE49-F238E27FC236}">
              <a16:creationId xmlns:a16="http://schemas.microsoft.com/office/drawing/2014/main" id="{00000000-0008-0000-2000-000087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32" name="343 CuadroTexto">
          <a:extLst>
            <a:ext uri="{FF2B5EF4-FFF2-40B4-BE49-F238E27FC236}">
              <a16:creationId xmlns:a16="http://schemas.microsoft.com/office/drawing/2014/main" id="{00000000-0008-0000-2000-000088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33" name="344 CuadroTexto">
          <a:extLst>
            <a:ext uri="{FF2B5EF4-FFF2-40B4-BE49-F238E27FC236}">
              <a16:creationId xmlns:a16="http://schemas.microsoft.com/office/drawing/2014/main" id="{00000000-0008-0000-2000-000089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34" name="345 CuadroTexto">
          <a:extLst>
            <a:ext uri="{FF2B5EF4-FFF2-40B4-BE49-F238E27FC236}">
              <a16:creationId xmlns:a16="http://schemas.microsoft.com/office/drawing/2014/main" id="{00000000-0008-0000-2000-00008A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35" name="346 CuadroTexto">
          <a:extLst>
            <a:ext uri="{FF2B5EF4-FFF2-40B4-BE49-F238E27FC236}">
              <a16:creationId xmlns:a16="http://schemas.microsoft.com/office/drawing/2014/main" id="{00000000-0008-0000-2000-00008B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36" name="347 CuadroTexto">
          <a:extLst>
            <a:ext uri="{FF2B5EF4-FFF2-40B4-BE49-F238E27FC236}">
              <a16:creationId xmlns:a16="http://schemas.microsoft.com/office/drawing/2014/main" id="{00000000-0008-0000-2000-00008C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37" name="348 CuadroTexto">
          <a:extLst>
            <a:ext uri="{FF2B5EF4-FFF2-40B4-BE49-F238E27FC236}">
              <a16:creationId xmlns:a16="http://schemas.microsoft.com/office/drawing/2014/main" id="{00000000-0008-0000-2000-00008D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38" name="349 CuadroTexto">
          <a:extLst>
            <a:ext uri="{FF2B5EF4-FFF2-40B4-BE49-F238E27FC236}">
              <a16:creationId xmlns:a16="http://schemas.microsoft.com/office/drawing/2014/main" id="{00000000-0008-0000-2000-00008E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39" name="350 CuadroTexto">
          <a:extLst>
            <a:ext uri="{FF2B5EF4-FFF2-40B4-BE49-F238E27FC236}">
              <a16:creationId xmlns:a16="http://schemas.microsoft.com/office/drawing/2014/main" id="{00000000-0008-0000-2000-00008F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40" name="351 CuadroTexto">
          <a:extLst>
            <a:ext uri="{FF2B5EF4-FFF2-40B4-BE49-F238E27FC236}">
              <a16:creationId xmlns:a16="http://schemas.microsoft.com/office/drawing/2014/main" id="{00000000-0008-0000-2000-000090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41" name="352 CuadroTexto">
          <a:extLst>
            <a:ext uri="{FF2B5EF4-FFF2-40B4-BE49-F238E27FC236}">
              <a16:creationId xmlns:a16="http://schemas.microsoft.com/office/drawing/2014/main" id="{00000000-0008-0000-2000-000091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42" name="353 CuadroTexto">
          <a:extLst>
            <a:ext uri="{FF2B5EF4-FFF2-40B4-BE49-F238E27FC236}">
              <a16:creationId xmlns:a16="http://schemas.microsoft.com/office/drawing/2014/main" id="{00000000-0008-0000-2000-000092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43" name="354 CuadroTexto">
          <a:extLst>
            <a:ext uri="{FF2B5EF4-FFF2-40B4-BE49-F238E27FC236}">
              <a16:creationId xmlns:a16="http://schemas.microsoft.com/office/drawing/2014/main" id="{00000000-0008-0000-2000-000093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44" name="355 CuadroTexto">
          <a:extLst>
            <a:ext uri="{FF2B5EF4-FFF2-40B4-BE49-F238E27FC236}">
              <a16:creationId xmlns:a16="http://schemas.microsoft.com/office/drawing/2014/main" id="{00000000-0008-0000-2000-000094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45" name="356 CuadroTexto">
          <a:extLst>
            <a:ext uri="{FF2B5EF4-FFF2-40B4-BE49-F238E27FC236}">
              <a16:creationId xmlns:a16="http://schemas.microsoft.com/office/drawing/2014/main" id="{00000000-0008-0000-2000-000095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46" name="357 CuadroTexto">
          <a:extLst>
            <a:ext uri="{FF2B5EF4-FFF2-40B4-BE49-F238E27FC236}">
              <a16:creationId xmlns:a16="http://schemas.microsoft.com/office/drawing/2014/main" id="{00000000-0008-0000-2000-000096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47" name="358 CuadroTexto">
          <a:extLst>
            <a:ext uri="{FF2B5EF4-FFF2-40B4-BE49-F238E27FC236}">
              <a16:creationId xmlns:a16="http://schemas.microsoft.com/office/drawing/2014/main" id="{00000000-0008-0000-2000-000097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48" name="359 CuadroTexto">
          <a:extLst>
            <a:ext uri="{FF2B5EF4-FFF2-40B4-BE49-F238E27FC236}">
              <a16:creationId xmlns:a16="http://schemas.microsoft.com/office/drawing/2014/main" id="{00000000-0008-0000-2000-000098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49" name="360 CuadroTexto">
          <a:extLst>
            <a:ext uri="{FF2B5EF4-FFF2-40B4-BE49-F238E27FC236}">
              <a16:creationId xmlns:a16="http://schemas.microsoft.com/office/drawing/2014/main" id="{00000000-0008-0000-2000-000099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50" name="361 CuadroTexto">
          <a:extLst>
            <a:ext uri="{FF2B5EF4-FFF2-40B4-BE49-F238E27FC236}">
              <a16:creationId xmlns:a16="http://schemas.microsoft.com/office/drawing/2014/main" id="{00000000-0008-0000-2000-00009A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51" name="362 CuadroTexto">
          <a:extLst>
            <a:ext uri="{FF2B5EF4-FFF2-40B4-BE49-F238E27FC236}">
              <a16:creationId xmlns:a16="http://schemas.microsoft.com/office/drawing/2014/main" id="{00000000-0008-0000-2000-00009B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52" name="363 CuadroTexto">
          <a:extLst>
            <a:ext uri="{FF2B5EF4-FFF2-40B4-BE49-F238E27FC236}">
              <a16:creationId xmlns:a16="http://schemas.microsoft.com/office/drawing/2014/main" id="{00000000-0008-0000-2000-00009C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53" name="364 CuadroTexto">
          <a:extLst>
            <a:ext uri="{FF2B5EF4-FFF2-40B4-BE49-F238E27FC236}">
              <a16:creationId xmlns:a16="http://schemas.microsoft.com/office/drawing/2014/main" id="{00000000-0008-0000-2000-00009D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54" name="365 CuadroTexto">
          <a:extLst>
            <a:ext uri="{FF2B5EF4-FFF2-40B4-BE49-F238E27FC236}">
              <a16:creationId xmlns:a16="http://schemas.microsoft.com/office/drawing/2014/main" id="{00000000-0008-0000-2000-00009E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55" name="366 CuadroTexto">
          <a:extLst>
            <a:ext uri="{FF2B5EF4-FFF2-40B4-BE49-F238E27FC236}">
              <a16:creationId xmlns:a16="http://schemas.microsoft.com/office/drawing/2014/main" id="{00000000-0008-0000-2000-00009F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56" name="367 CuadroTexto">
          <a:extLst>
            <a:ext uri="{FF2B5EF4-FFF2-40B4-BE49-F238E27FC236}">
              <a16:creationId xmlns:a16="http://schemas.microsoft.com/office/drawing/2014/main" id="{00000000-0008-0000-2000-0000A0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57" name="368 CuadroTexto">
          <a:extLst>
            <a:ext uri="{FF2B5EF4-FFF2-40B4-BE49-F238E27FC236}">
              <a16:creationId xmlns:a16="http://schemas.microsoft.com/office/drawing/2014/main" id="{00000000-0008-0000-2000-0000A1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58" name="369 CuadroTexto">
          <a:extLst>
            <a:ext uri="{FF2B5EF4-FFF2-40B4-BE49-F238E27FC236}">
              <a16:creationId xmlns:a16="http://schemas.microsoft.com/office/drawing/2014/main" id="{00000000-0008-0000-2000-0000A2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59" name="370 CuadroTexto">
          <a:extLst>
            <a:ext uri="{FF2B5EF4-FFF2-40B4-BE49-F238E27FC236}">
              <a16:creationId xmlns:a16="http://schemas.microsoft.com/office/drawing/2014/main" id="{00000000-0008-0000-2000-0000A3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60" name="371 CuadroTexto">
          <a:extLst>
            <a:ext uri="{FF2B5EF4-FFF2-40B4-BE49-F238E27FC236}">
              <a16:creationId xmlns:a16="http://schemas.microsoft.com/office/drawing/2014/main" id="{00000000-0008-0000-2000-0000A4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61" name="372 CuadroTexto">
          <a:extLst>
            <a:ext uri="{FF2B5EF4-FFF2-40B4-BE49-F238E27FC236}">
              <a16:creationId xmlns:a16="http://schemas.microsoft.com/office/drawing/2014/main" id="{00000000-0008-0000-2000-0000A5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62" name="373 CuadroTexto">
          <a:extLst>
            <a:ext uri="{FF2B5EF4-FFF2-40B4-BE49-F238E27FC236}">
              <a16:creationId xmlns:a16="http://schemas.microsoft.com/office/drawing/2014/main" id="{00000000-0008-0000-2000-0000A6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63" name="374 CuadroTexto">
          <a:extLst>
            <a:ext uri="{FF2B5EF4-FFF2-40B4-BE49-F238E27FC236}">
              <a16:creationId xmlns:a16="http://schemas.microsoft.com/office/drawing/2014/main" id="{00000000-0008-0000-2000-0000A7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64" name="375 CuadroTexto">
          <a:extLst>
            <a:ext uri="{FF2B5EF4-FFF2-40B4-BE49-F238E27FC236}">
              <a16:creationId xmlns:a16="http://schemas.microsoft.com/office/drawing/2014/main" id="{00000000-0008-0000-2000-0000A8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65" name="376 CuadroTexto">
          <a:extLst>
            <a:ext uri="{FF2B5EF4-FFF2-40B4-BE49-F238E27FC236}">
              <a16:creationId xmlns:a16="http://schemas.microsoft.com/office/drawing/2014/main" id="{00000000-0008-0000-2000-0000A9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66" name="377 CuadroTexto">
          <a:extLst>
            <a:ext uri="{FF2B5EF4-FFF2-40B4-BE49-F238E27FC236}">
              <a16:creationId xmlns:a16="http://schemas.microsoft.com/office/drawing/2014/main" id="{00000000-0008-0000-2000-0000AA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67" name="378 CuadroTexto">
          <a:extLst>
            <a:ext uri="{FF2B5EF4-FFF2-40B4-BE49-F238E27FC236}">
              <a16:creationId xmlns:a16="http://schemas.microsoft.com/office/drawing/2014/main" id="{00000000-0008-0000-2000-0000AB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68" name="379 CuadroTexto">
          <a:extLst>
            <a:ext uri="{FF2B5EF4-FFF2-40B4-BE49-F238E27FC236}">
              <a16:creationId xmlns:a16="http://schemas.microsoft.com/office/drawing/2014/main" id="{00000000-0008-0000-2000-0000AC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69" name="380 CuadroTexto">
          <a:extLst>
            <a:ext uri="{FF2B5EF4-FFF2-40B4-BE49-F238E27FC236}">
              <a16:creationId xmlns:a16="http://schemas.microsoft.com/office/drawing/2014/main" id="{00000000-0008-0000-2000-0000AD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70" name="381 CuadroTexto">
          <a:extLst>
            <a:ext uri="{FF2B5EF4-FFF2-40B4-BE49-F238E27FC236}">
              <a16:creationId xmlns:a16="http://schemas.microsoft.com/office/drawing/2014/main" id="{00000000-0008-0000-2000-0000AE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71" name="382 CuadroTexto">
          <a:extLst>
            <a:ext uri="{FF2B5EF4-FFF2-40B4-BE49-F238E27FC236}">
              <a16:creationId xmlns:a16="http://schemas.microsoft.com/office/drawing/2014/main" id="{00000000-0008-0000-2000-0000AF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72" name="383 CuadroTexto">
          <a:extLst>
            <a:ext uri="{FF2B5EF4-FFF2-40B4-BE49-F238E27FC236}">
              <a16:creationId xmlns:a16="http://schemas.microsoft.com/office/drawing/2014/main" id="{00000000-0008-0000-2000-0000B0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73" name="384 CuadroTexto">
          <a:extLst>
            <a:ext uri="{FF2B5EF4-FFF2-40B4-BE49-F238E27FC236}">
              <a16:creationId xmlns:a16="http://schemas.microsoft.com/office/drawing/2014/main" id="{00000000-0008-0000-2000-0000B1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74" name="385 CuadroTexto">
          <a:extLst>
            <a:ext uri="{FF2B5EF4-FFF2-40B4-BE49-F238E27FC236}">
              <a16:creationId xmlns:a16="http://schemas.microsoft.com/office/drawing/2014/main" id="{00000000-0008-0000-2000-0000B2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75" name="386 CuadroTexto">
          <a:extLst>
            <a:ext uri="{FF2B5EF4-FFF2-40B4-BE49-F238E27FC236}">
              <a16:creationId xmlns:a16="http://schemas.microsoft.com/office/drawing/2014/main" id="{00000000-0008-0000-2000-0000B3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76" name="387 CuadroTexto">
          <a:extLst>
            <a:ext uri="{FF2B5EF4-FFF2-40B4-BE49-F238E27FC236}">
              <a16:creationId xmlns:a16="http://schemas.microsoft.com/office/drawing/2014/main" id="{00000000-0008-0000-2000-0000B4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77" name="388 CuadroTexto">
          <a:extLst>
            <a:ext uri="{FF2B5EF4-FFF2-40B4-BE49-F238E27FC236}">
              <a16:creationId xmlns:a16="http://schemas.microsoft.com/office/drawing/2014/main" id="{00000000-0008-0000-2000-0000B5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78" name="389 CuadroTexto">
          <a:extLst>
            <a:ext uri="{FF2B5EF4-FFF2-40B4-BE49-F238E27FC236}">
              <a16:creationId xmlns:a16="http://schemas.microsoft.com/office/drawing/2014/main" id="{00000000-0008-0000-2000-0000B6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79" name="390 CuadroTexto">
          <a:extLst>
            <a:ext uri="{FF2B5EF4-FFF2-40B4-BE49-F238E27FC236}">
              <a16:creationId xmlns:a16="http://schemas.microsoft.com/office/drawing/2014/main" id="{00000000-0008-0000-2000-0000B7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80" name="391 CuadroTexto">
          <a:extLst>
            <a:ext uri="{FF2B5EF4-FFF2-40B4-BE49-F238E27FC236}">
              <a16:creationId xmlns:a16="http://schemas.microsoft.com/office/drawing/2014/main" id="{00000000-0008-0000-2000-0000B8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81" name="392 CuadroTexto">
          <a:extLst>
            <a:ext uri="{FF2B5EF4-FFF2-40B4-BE49-F238E27FC236}">
              <a16:creationId xmlns:a16="http://schemas.microsoft.com/office/drawing/2014/main" id="{00000000-0008-0000-2000-0000B9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82" name="393 CuadroTexto">
          <a:extLst>
            <a:ext uri="{FF2B5EF4-FFF2-40B4-BE49-F238E27FC236}">
              <a16:creationId xmlns:a16="http://schemas.microsoft.com/office/drawing/2014/main" id="{00000000-0008-0000-2000-0000BA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83" name="394 CuadroTexto">
          <a:extLst>
            <a:ext uri="{FF2B5EF4-FFF2-40B4-BE49-F238E27FC236}">
              <a16:creationId xmlns:a16="http://schemas.microsoft.com/office/drawing/2014/main" id="{00000000-0008-0000-2000-0000BB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84" name="395 CuadroTexto">
          <a:extLst>
            <a:ext uri="{FF2B5EF4-FFF2-40B4-BE49-F238E27FC236}">
              <a16:creationId xmlns:a16="http://schemas.microsoft.com/office/drawing/2014/main" id="{00000000-0008-0000-2000-0000BC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85" name="396 CuadroTexto">
          <a:extLst>
            <a:ext uri="{FF2B5EF4-FFF2-40B4-BE49-F238E27FC236}">
              <a16:creationId xmlns:a16="http://schemas.microsoft.com/office/drawing/2014/main" id="{00000000-0008-0000-2000-0000BD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86" name="397 CuadroTexto">
          <a:extLst>
            <a:ext uri="{FF2B5EF4-FFF2-40B4-BE49-F238E27FC236}">
              <a16:creationId xmlns:a16="http://schemas.microsoft.com/office/drawing/2014/main" id="{00000000-0008-0000-2000-0000BE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87" name="398 CuadroTexto">
          <a:extLst>
            <a:ext uri="{FF2B5EF4-FFF2-40B4-BE49-F238E27FC236}">
              <a16:creationId xmlns:a16="http://schemas.microsoft.com/office/drawing/2014/main" id="{00000000-0008-0000-2000-0000BF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88" name="399 CuadroTexto">
          <a:extLst>
            <a:ext uri="{FF2B5EF4-FFF2-40B4-BE49-F238E27FC236}">
              <a16:creationId xmlns:a16="http://schemas.microsoft.com/office/drawing/2014/main" id="{00000000-0008-0000-2000-0000C0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89" name="400 CuadroTexto">
          <a:extLst>
            <a:ext uri="{FF2B5EF4-FFF2-40B4-BE49-F238E27FC236}">
              <a16:creationId xmlns:a16="http://schemas.microsoft.com/office/drawing/2014/main" id="{00000000-0008-0000-2000-0000C1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90" name="401 CuadroTexto">
          <a:extLst>
            <a:ext uri="{FF2B5EF4-FFF2-40B4-BE49-F238E27FC236}">
              <a16:creationId xmlns:a16="http://schemas.microsoft.com/office/drawing/2014/main" id="{00000000-0008-0000-2000-0000C2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91" name="402 CuadroTexto">
          <a:extLst>
            <a:ext uri="{FF2B5EF4-FFF2-40B4-BE49-F238E27FC236}">
              <a16:creationId xmlns:a16="http://schemas.microsoft.com/office/drawing/2014/main" id="{00000000-0008-0000-2000-0000C3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92" name="403 CuadroTexto">
          <a:extLst>
            <a:ext uri="{FF2B5EF4-FFF2-40B4-BE49-F238E27FC236}">
              <a16:creationId xmlns:a16="http://schemas.microsoft.com/office/drawing/2014/main" id="{00000000-0008-0000-2000-0000C4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93" name="404 CuadroTexto">
          <a:extLst>
            <a:ext uri="{FF2B5EF4-FFF2-40B4-BE49-F238E27FC236}">
              <a16:creationId xmlns:a16="http://schemas.microsoft.com/office/drawing/2014/main" id="{00000000-0008-0000-2000-0000C5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94" name="405 CuadroTexto">
          <a:extLst>
            <a:ext uri="{FF2B5EF4-FFF2-40B4-BE49-F238E27FC236}">
              <a16:creationId xmlns:a16="http://schemas.microsoft.com/office/drawing/2014/main" id="{00000000-0008-0000-2000-0000C6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95" name="406 CuadroTexto">
          <a:extLst>
            <a:ext uri="{FF2B5EF4-FFF2-40B4-BE49-F238E27FC236}">
              <a16:creationId xmlns:a16="http://schemas.microsoft.com/office/drawing/2014/main" id="{00000000-0008-0000-2000-0000C7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96" name="407 CuadroTexto">
          <a:extLst>
            <a:ext uri="{FF2B5EF4-FFF2-40B4-BE49-F238E27FC236}">
              <a16:creationId xmlns:a16="http://schemas.microsoft.com/office/drawing/2014/main" id="{00000000-0008-0000-2000-0000C8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97" name="408 CuadroTexto">
          <a:extLst>
            <a:ext uri="{FF2B5EF4-FFF2-40B4-BE49-F238E27FC236}">
              <a16:creationId xmlns:a16="http://schemas.microsoft.com/office/drawing/2014/main" id="{00000000-0008-0000-2000-0000C9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98" name="409 CuadroTexto">
          <a:extLst>
            <a:ext uri="{FF2B5EF4-FFF2-40B4-BE49-F238E27FC236}">
              <a16:creationId xmlns:a16="http://schemas.microsoft.com/office/drawing/2014/main" id="{00000000-0008-0000-2000-0000CA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99" name="410 CuadroTexto">
          <a:extLst>
            <a:ext uri="{FF2B5EF4-FFF2-40B4-BE49-F238E27FC236}">
              <a16:creationId xmlns:a16="http://schemas.microsoft.com/office/drawing/2014/main" id="{00000000-0008-0000-2000-0000CB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00" name="411 CuadroTexto">
          <a:extLst>
            <a:ext uri="{FF2B5EF4-FFF2-40B4-BE49-F238E27FC236}">
              <a16:creationId xmlns:a16="http://schemas.microsoft.com/office/drawing/2014/main" id="{00000000-0008-0000-2000-0000CC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01" name="412 CuadroTexto">
          <a:extLst>
            <a:ext uri="{FF2B5EF4-FFF2-40B4-BE49-F238E27FC236}">
              <a16:creationId xmlns:a16="http://schemas.microsoft.com/office/drawing/2014/main" id="{00000000-0008-0000-2000-0000CD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02" name="413 CuadroTexto">
          <a:extLst>
            <a:ext uri="{FF2B5EF4-FFF2-40B4-BE49-F238E27FC236}">
              <a16:creationId xmlns:a16="http://schemas.microsoft.com/office/drawing/2014/main" id="{00000000-0008-0000-2000-0000CE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03" name="414 CuadroTexto">
          <a:extLst>
            <a:ext uri="{FF2B5EF4-FFF2-40B4-BE49-F238E27FC236}">
              <a16:creationId xmlns:a16="http://schemas.microsoft.com/office/drawing/2014/main" id="{00000000-0008-0000-2000-0000CF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04" name="415 CuadroTexto">
          <a:extLst>
            <a:ext uri="{FF2B5EF4-FFF2-40B4-BE49-F238E27FC236}">
              <a16:creationId xmlns:a16="http://schemas.microsoft.com/office/drawing/2014/main" id="{00000000-0008-0000-2000-0000D0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05" name="416 CuadroTexto">
          <a:extLst>
            <a:ext uri="{FF2B5EF4-FFF2-40B4-BE49-F238E27FC236}">
              <a16:creationId xmlns:a16="http://schemas.microsoft.com/office/drawing/2014/main" id="{00000000-0008-0000-2000-0000D1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06" name="417 CuadroTexto">
          <a:extLst>
            <a:ext uri="{FF2B5EF4-FFF2-40B4-BE49-F238E27FC236}">
              <a16:creationId xmlns:a16="http://schemas.microsoft.com/office/drawing/2014/main" id="{00000000-0008-0000-2000-0000D2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07" name="418 CuadroTexto">
          <a:extLst>
            <a:ext uri="{FF2B5EF4-FFF2-40B4-BE49-F238E27FC236}">
              <a16:creationId xmlns:a16="http://schemas.microsoft.com/office/drawing/2014/main" id="{00000000-0008-0000-2000-0000D3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08" name="419 CuadroTexto">
          <a:extLst>
            <a:ext uri="{FF2B5EF4-FFF2-40B4-BE49-F238E27FC236}">
              <a16:creationId xmlns:a16="http://schemas.microsoft.com/office/drawing/2014/main" id="{00000000-0008-0000-2000-0000D4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09" name="420 CuadroTexto">
          <a:extLst>
            <a:ext uri="{FF2B5EF4-FFF2-40B4-BE49-F238E27FC236}">
              <a16:creationId xmlns:a16="http://schemas.microsoft.com/office/drawing/2014/main" id="{00000000-0008-0000-2000-0000D5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10" name="421 CuadroTexto">
          <a:extLst>
            <a:ext uri="{FF2B5EF4-FFF2-40B4-BE49-F238E27FC236}">
              <a16:creationId xmlns:a16="http://schemas.microsoft.com/office/drawing/2014/main" id="{00000000-0008-0000-2000-0000D6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11" name="422 CuadroTexto">
          <a:extLst>
            <a:ext uri="{FF2B5EF4-FFF2-40B4-BE49-F238E27FC236}">
              <a16:creationId xmlns:a16="http://schemas.microsoft.com/office/drawing/2014/main" id="{00000000-0008-0000-2000-0000D7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92366" cy="207869"/>
    <xdr:sp macro="" textlink="">
      <xdr:nvSpPr>
        <xdr:cNvPr id="4312" name="423 CuadroTexto">
          <a:extLst>
            <a:ext uri="{FF2B5EF4-FFF2-40B4-BE49-F238E27FC236}">
              <a16:creationId xmlns:a16="http://schemas.microsoft.com/office/drawing/2014/main" id="{00000000-0008-0000-2000-0000D810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313" name="424 CuadroTexto">
          <a:extLst>
            <a:ext uri="{FF2B5EF4-FFF2-40B4-BE49-F238E27FC236}">
              <a16:creationId xmlns:a16="http://schemas.microsoft.com/office/drawing/2014/main" id="{00000000-0008-0000-2000-0000D910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314" name="425 CuadroTexto">
          <a:extLst>
            <a:ext uri="{FF2B5EF4-FFF2-40B4-BE49-F238E27FC236}">
              <a16:creationId xmlns:a16="http://schemas.microsoft.com/office/drawing/2014/main" id="{00000000-0008-0000-2000-0000DA10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315" name="426 CuadroTexto">
          <a:extLst>
            <a:ext uri="{FF2B5EF4-FFF2-40B4-BE49-F238E27FC236}">
              <a16:creationId xmlns:a16="http://schemas.microsoft.com/office/drawing/2014/main" id="{00000000-0008-0000-2000-0000DB10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316" name="427 CuadroTexto">
          <a:extLst>
            <a:ext uri="{FF2B5EF4-FFF2-40B4-BE49-F238E27FC236}">
              <a16:creationId xmlns:a16="http://schemas.microsoft.com/office/drawing/2014/main" id="{00000000-0008-0000-2000-0000DC10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317" name="428 CuadroTexto">
          <a:extLst>
            <a:ext uri="{FF2B5EF4-FFF2-40B4-BE49-F238E27FC236}">
              <a16:creationId xmlns:a16="http://schemas.microsoft.com/office/drawing/2014/main" id="{00000000-0008-0000-2000-0000DD10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318" name="429 CuadroTexto">
          <a:extLst>
            <a:ext uri="{FF2B5EF4-FFF2-40B4-BE49-F238E27FC236}">
              <a16:creationId xmlns:a16="http://schemas.microsoft.com/office/drawing/2014/main" id="{00000000-0008-0000-2000-0000DE10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319" name="430 CuadroTexto">
          <a:extLst>
            <a:ext uri="{FF2B5EF4-FFF2-40B4-BE49-F238E27FC236}">
              <a16:creationId xmlns:a16="http://schemas.microsoft.com/office/drawing/2014/main" id="{00000000-0008-0000-2000-0000DF10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320" name="431 CuadroTexto">
          <a:extLst>
            <a:ext uri="{FF2B5EF4-FFF2-40B4-BE49-F238E27FC236}">
              <a16:creationId xmlns:a16="http://schemas.microsoft.com/office/drawing/2014/main" id="{00000000-0008-0000-2000-0000E010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321" name="432 CuadroTexto">
          <a:extLst>
            <a:ext uri="{FF2B5EF4-FFF2-40B4-BE49-F238E27FC236}">
              <a16:creationId xmlns:a16="http://schemas.microsoft.com/office/drawing/2014/main" id="{00000000-0008-0000-2000-0000E110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322" name="433 CuadroTexto">
          <a:extLst>
            <a:ext uri="{FF2B5EF4-FFF2-40B4-BE49-F238E27FC236}">
              <a16:creationId xmlns:a16="http://schemas.microsoft.com/office/drawing/2014/main" id="{00000000-0008-0000-2000-0000E210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323" name="434 CuadroTexto">
          <a:extLst>
            <a:ext uri="{FF2B5EF4-FFF2-40B4-BE49-F238E27FC236}">
              <a16:creationId xmlns:a16="http://schemas.microsoft.com/office/drawing/2014/main" id="{00000000-0008-0000-2000-0000E310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324" name="435 CuadroTexto">
          <a:extLst>
            <a:ext uri="{FF2B5EF4-FFF2-40B4-BE49-F238E27FC236}">
              <a16:creationId xmlns:a16="http://schemas.microsoft.com/office/drawing/2014/main" id="{00000000-0008-0000-2000-0000E410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325" name="436 CuadroTexto">
          <a:extLst>
            <a:ext uri="{FF2B5EF4-FFF2-40B4-BE49-F238E27FC236}">
              <a16:creationId xmlns:a16="http://schemas.microsoft.com/office/drawing/2014/main" id="{00000000-0008-0000-2000-0000E510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326" name="437 CuadroTexto">
          <a:extLst>
            <a:ext uri="{FF2B5EF4-FFF2-40B4-BE49-F238E27FC236}">
              <a16:creationId xmlns:a16="http://schemas.microsoft.com/office/drawing/2014/main" id="{00000000-0008-0000-2000-0000E610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327" name="438 CuadroTexto">
          <a:extLst>
            <a:ext uri="{FF2B5EF4-FFF2-40B4-BE49-F238E27FC236}">
              <a16:creationId xmlns:a16="http://schemas.microsoft.com/office/drawing/2014/main" id="{00000000-0008-0000-2000-0000E710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328" name="439 CuadroTexto">
          <a:extLst>
            <a:ext uri="{FF2B5EF4-FFF2-40B4-BE49-F238E27FC236}">
              <a16:creationId xmlns:a16="http://schemas.microsoft.com/office/drawing/2014/main" id="{00000000-0008-0000-2000-0000E810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329" name="440 CuadroTexto">
          <a:extLst>
            <a:ext uri="{FF2B5EF4-FFF2-40B4-BE49-F238E27FC236}">
              <a16:creationId xmlns:a16="http://schemas.microsoft.com/office/drawing/2014/main" id="{00000000-0008-0000-2000-0000E9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30" name="441 CuadroTexto">
          <a:extLst>
            <a:ext uri="{FF2B5EF4-FFF2-40B4-BE49-F238E27FC236}">
              <a16:creationId xmlns:a16="http://schemas.microsoft.com/office/drawing/2014/main" id="{00000000-0008-0000-2000-0000EA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31" name="442 CuadroTexto">
          <a:extLst>
            <a:ext uri="{FF2B5EF4-FFF2-40B4-BE49-F238E27FC236}">
              <a16:creationId xmlns:a16="http://schemas.microsoft.com/office/drawing/2014/main" id="{00000000-0008-0000-2000-0000EB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32" name="443 CuadroTexto">
          <a:extLst>
            <a:ext uri="{FF2B5EF4-FFF2-40B4-BE49-F238E27FC236}">
              <a16:creationId xmlns:a16="http://schemas.microsoft.com/office/drawing/2014/main" id="{00000000-0008-0000-2000-0000EC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33" name="444 CuadroTexto">
          <a:extLst>
            <a:ext uri="{FF2B5EF4-FFF2-40B4-BE49-F238E27FC236}">
              <a16:creationId xmlns:a16="http://schemas.microsoft.com/office/drawing/2014/main" id="{00000000-0008-0000-2000-0000ED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34" name="445 CuadroTexto">
          <a:extLst>
            <a:ext uri="{FF2B5EF4-FFF2-40B4-BE49-F238E27FC236}">
              <a16:creationId xmlns:a16="http://schemas.microsoft.com/office/drawing/2014/main" id="{00000000-0008-0000-2000-0000EE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35" name="446 CuadroTexto">
          <a:extLst>
            <a:ext uri="{FF2B5EF4-FFF2-40B4-BE49-F238E27FC236}">
              <a16:creationId xmlns:a16="http://schemas.microsoft.com/office/drawing/2014/main" id="{00000000-0008-0000-2000-0000EF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36" name="447 CuadroTexto">
          <a:extLst>
            <a:ext uri="{FF2B5EF4-FFF2-40B4-BE49-F238E27FC236}">
              <a16:creationId xmlns:a16="http://schemas.microsoft.com/office/drawing/2014/main" id="{00000000-0008-0000-2000-0000F0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37" name="448 CuadroTexto">
          <a:extLst>
            <a:ext uri="{FF2B5EF4-FFF2-40B4-BE49-F238E27FC236}">
              <a16:creationId xmlns:a16="http://schemas.microsoft.com/office/drawing/2014/main" id="{00000000-0008-0000-2000-0000F1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38" name="449 CuadroTexto">
          <a:extLst>
            <a:ext uri="{FF2B5EF4-FFF2-40B4-BE49-F238E27FC236}">
              <a16:creationId xmlns:a16="http://schemas.microsoft.com/office/drawing/2014/main" id="{00000000-0008-0000-2000-0000F2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39" name="450 CuadroTexto">
          <a:extLst>
            <a:ext uri="{FF2B5EF4-FFF2-40B4-BE49-F238E27FC236}">
              <a16:creationId xmlns:a16="http://schemas.microsoft.com/office/drawing/2014/main" id="{00000000-0008-0000-2000-0000F3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40" name="451 CuadroTexto">
          <a:extLst>
            <a:ext uri="{FF2B5EF4-FFF2-40B4-BE49-F238E27FC236}">
              <a16:creationId xmlns:a16="http://schemas.microsoft.com/office/drawing/2014/main" id="{00000000-0008-0000-2000-0000F4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41" name="17 CuadroTexto">
          <a:extLst>
            <a:ext uri="{FF2B5EF4-FFF2-40B4-BE49-F238E27FC236}">
              <a16:creationId xmlns:a16="http://schemas.microsoft.com/office/drawing/2014/main" id="{00000000-0008-0000-2000-0000F5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7227" cy="217317"/>
    <xdr:sp macro="" textlink="">
      <xdr:nvSpPr>
        <xdr:cNvPr id="4342" name="90 CuadroTexto">
          <a:extLst>
            <a:ext uri="{FF2B5EF4-FFF2-40B4-BE49-F238E27FC236}">
              <a16:creationId xmlns:a16="http://schemas.microsoft.com/office/drawing/2014/main" id="{00000000-0008-0000-2000-0000F61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343" name="91 CuadroTexto">
          <a:extLst>
            <a:ext uri="{FF2B5EF4-FFF2-40B4-BE49-F238E27FC236}">
              <a16:creationId xmlns:a16="http://schemas.microsoft.com/office/drawing/2014/main" id="{00000000-0008-0000-2000-0000F71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344" name="92 CuadroTexto">
          <a:extLst>
            <a:ext uri="{FF2B5EF4-FFF2-40B4-BE49-F238E27FC236}">
              <a16:creationId xmlns:a16="http://schemas.microsoft.com/office/drawing/2014/main" id="{00000000-0008-0000-2000-0000F81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345" name="93 CuadroTexto">
          <a:extLst>
            <a:ext uri="{FF2B5EF4-FFF2-40B4-BE49-F238E27FC236}">
              <a16:creationId xmlns:a16="http://schemas.microsoft.com/office/drawing/2014/main" id="{00000000-0008-0000-2000-0000F91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346" name="94 CuadroTexto">
          <a:extLst>
            <a:ext uri="{FF2B5EF4-FFF2-40B4-BE49-F238E27FC236}">
              <a16:creationId xmlns:a16="http://schemas.microsoft.com/office/drawing/2014/main" id="{00000000-0008-0000-2000-0000FA1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347" name="95 CuadroTexto">
          <a:extLst>
            <a:ext uri="{FF2B5EF4-FFF2-40B4-BE49-F238E27FC236}">
              <a16:creationId xmlns:a16="http://schemas.microsoft.com/office/drawing/2014/main" id="{00000000-0008-0000-2000-0000FB1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348" name="96 CuadroTexto">
          <a:extLst>
            <a:ext uri="{FF2B5EF4-FFF2-40B4-BE49-F238E27FC236}">
              <a16:creationId xmlns:a16="http://schemas.microsoft.com/office/drawing/2014/main" id="{00000000-0008-0000-2000-0000FC1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349" name="97 CuadroTexto">
          <a:extLst>
            <a:ext uri="{FF2B5EF4-FFF2-40B4-BE49-F238E27FC236}">
              <a16:creationId xmlns:a16="http://schemas.microsoft.com/office/drawing/2014/main" id="{00000000-0008-0000-2000-0000FD1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350" name="98 CuadroTexto">
          <a:extLst>
            <a:ext uri="{FF2B5EF4-FFF2-40B4-BE49-F238E27FC236}">
              <a16:creationId xmlns:a16="http://schemas.microsoft.com/office/drawing/2014/main" id="{00000000-0008-0000-2000-0000FE1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351" name="99 CuadroTexto">
          <a:extLst>
            <a:ext uri="{FF2B5EF4-FFF2-40B4-BE49-F238E27FC236}">
              <a16:creationId xmlns:a16="http://schemas.microsoft.com/office/drawing/2014/main" id="{00000000-0008-0000-2000-0000FF1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352" name="100 CuadroTexto">
          <a:extLst>
            <a:ext uri="{FF2B5EF4-FFF2-40B4-BE49-F238E27FC236}">
              <a16:creationId xmlns:a16="http://schemas.microsoft.com/office/drawing/2014/main" id="{00000000-0008-0000-2000-0000001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353" name="101 CuadroTexto">
          <a:extLst>
            <a:ext uri="{FF2B5EF4-FFF2-40B4-BE49-F238E27FC236}">
              <a16:creationId xmlns:a16="http://schemas.microsoft.com/office/drawing/2014/main" id="{00000000-0008-0000-2000-0000011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354" name="118 CuadroTexto">
          <a:extLst>
            <a:ext uri="{FF2B5EF4-FFF2-40B4-BE49-F238E27FC236}">
              <a16:creationId xmlns:a16="http://schemas.microsoft.com/office/drawing/2014/main" id="{00000000-0008-0000-2000-00000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55" name="119 CuadroTexto">
          <a:extLst>
            <a:ext uri="{FF2B5EF4-FFF2-40B4-BE49-F238E27FC236}">
              <a16:creationId xmlns:a16="http://schemas.microsoft.com/office/drawing/2014/main" id="{00000000-0008-0000-2000-00000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56" name="120 CuadroTexto">
          <a:extLst>
            <a:ext uri="{FF2B5EF4-FFF2-40B4-BE49-F238E27FC236}">
              <a16:creationId xmlns:a16="http://schemas.microsoft.com/office/drawing/2014/main" id="{00000000-0008-0000-2000-00000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57" name="121 CuadroTexto">
          <a:extLst>
            <a:ext uri="{FF2B5EF4-FFF2-40B4-BE49-F238E27FC236}">
              <a16:creationId xmlns:a16="http://schemas.microsoft.com/office/drawing/2014/main" id="{00000000-0008-0000-2000-00000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58" name="122 CuadroTexto">
          <a:extLst>
            <a:ext uri="{FF2B5EF4-FFF2-40B4-BE49-F238E27FC236}">
              <a16:creationId xmlns:a16="http://schemas.microsoft.com/office/drawing/2014/main" id="{00000000-0008-0000-2000-00000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59" name="123 CuadroTexto">
          <a:extLst>
            <a:ext uri="{FF2B5EF4-FFF2-40B4-BE49-F238E27FC236}">
              <a16:creationId xmlns:a16="http://schemas.microsoft.com/office/drawing/2014/main" id="{00000000-0008-0000-2000-00000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60" name="124 CuadroTexto">
          <a:extLst>
            <a:ext uri="{FF2B5EF4-FFF2-40B4-BE49-F238E27FC236}">
              <a16:creationId xmlns:a16="http://schemas.microsoft.com/office/drawing/2014/main" id="{00000000-0008-0000-2000-00000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61" name="125 CuadroTexto">
          <a:extLst>
            <a:ext uri="{FF2B5EF4-FFF2-40B4-BE49-F238E27FC236}">
              <a16:creationId xmlns:a16="http://schemas.microsoft.com/office/drawing/2014/main" id="{00000000-0008-0000-2000-00000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62" name="143 CuadroTexto">
          <a:extLst>
            <a:ext uri="{FF2B5EF4-FFF2-40B4-BE49-F238E27FC236}">
              <a16:creationId xmlns:a16="http://schemas.microsoft.com/office/drawing/2014/main" id="{00000000-0008-0000-2000-00000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63" name="144 CuadroTexto">
          <a:extLst>
            <a:ext uri="{FF2B5EF4-FFF2-40B4-BE49-F238E27FC236}">
              <a16:creationId xmlns:a16="http://schemas.microsoft.com/office/drawing/2014/main" id="{00000000-0008-0000-2000-00000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64" name="145 CuadroTexto">
          <a:extLst>
            <a:ext uri="{FF2B5EF4-FFF2-40B4-BE49-F238E27FC236}">
              <a16:creationId xmlns:a16="http://schemas.microsoft.com/office/drawing/2014/main" id="{00000000-0008-0000-2000-00000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65" name="146 CuadroTexto">
          <a:extLst>
            <a:ext uri="{FF2B5EF4-FFF2-40B4-BE49-F238E27FC236}">
              <a16:creationId xmlns:a16="http://schemas.microsoft.com/office/drawing/2014/main" id="{00000000-0008-0000-2000-00000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66" name="147 CuadroTexto">
          <a:extLst>
            <a:ext uri="{FF2B5EF4-FFF2-40B4-BE49-F238E27FC236}">
              <a16:creationId xmlns:a16="http://schemas.microsoft.com/office/drawing/2014/main" id="{00000000-0008-0000-2000-00000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67" name="148 CuadroTexto">
          <a:extLst>
            <a:ext uri="{FF2B5EF4-FFF2-40B4-BE49-F238E27FC236}">
              <a16:creationId xmlns:a16="http://schemas.microsoft.com/office/drawing/2014/main" id="{00000000-0008-0000-2000-00000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68" name="149 CuadroTexto">
          <a:extLst>
            <a:ext uri="{FF2B5EF4-FFF2-40B4-BE49-F238E27FC236}">
              <a16:creationId xmlns:a16="http://schemas.microsoft.com/office/drawing/2014/main" id="{00000000-0008-0000-2000-00001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69" name="150 CuadroTexto">
          <a:extLst>
            <a:ext uri="{FF2B5EF4-FFF2-40B4-BE49-F238E27FC236}">
              <a16:creationId xmlns:a16="http://schemas.microsoft.com/office/drawing/2014/main" id="{00000000-0008-0000-2000-00001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70" name="151 CuadroTexto">
          <a:extLst>
            <a:ext uri="{FF2B5EF4-FFF2-40B4-BE49-F238E27FC236}">
              <a16:creationId xmlns:a16="http://schemas.microsoft.com/office/drawing/2014/main" id="{00000000-0008-0000-2000-00001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71" name="152 CuadroTexto">
          <a:extLst>
            <a:ext uri="{FF2B5EF4-FFF2-40B4-BE49-F238E27FC236}">
              <a16:creationId xmlns:a16="http://schemas.microsoft.com/office/drawing/2014/main" id="{00000000-0008-0000-2000-00001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72" name="153 CuadroTexto">
          <a:extLst>
            <a:ext uri="{FF2B5EF4-FFF2-40B4-BE49-F238E27FC236}">
              <a16:creationId xmlns:a16="http://schemas.microsoft.com/office/drawing/2014/main" id="{00000000-0008-0000-2000-00001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73" name="154 CuadroTexto">
          <a:extLst>
            <a:ext uri="{FF2B5EF4-FFF2-40B4-BE49-F238E27FC236}">
              <a16:creationId xmlns:a16="http://schemas.microsoft.com/office/drawing/2014/main" id="{00000000-0008-0000-2000-00001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74" name="155 CuadroTexto">
          <a:extLst>
            <a:ext uri="{FF2B5EF4-FFF2-40B4-BE49-F238E27FC236}">
              <a16:creationId xmlns:a16="http://schemas.microsoft.com/office/drawing/2014/main" id="{00000000-0008-0000-2000-00001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75" name="156 CuadroTexto">
          <a:extLst>
            <a:ext uri="{FF2B5EF4-FFF2-40B4-BE49-F238E27FC236}">
              <a16:creationId xmlns:a16="http://schemas.microsoft.com/office/drawing/2014/main" id="{00000000-0008-0000-2000-00001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76" name="157 CuadroTexto">
          <a:extLst>
            <a:ext uri="{FF2B5EF4-FFF2-40B4-BE49-F238E27FC236}">
              <a16:creationId xmlns:a16="http://schemas.microsoft.com/office/drawing/2014/main" id="{00000000-0008-0000-2000-00001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77" name="158 CuadroTexto">
          <a:extLst>
            <a:ext uri="{FF2B5EF4-FFF2-40B4-BE49-F238E27FC236}">
              <a16:creationId xmlns:a16="http://schemas.microsoft.com/office/drawing/2014/main" id="{00000000-0008-0000-2000-00001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78" name="159 CuadroTexto">
          <a:extLst>
            <a:ext uri="{FF2B5EF4-FFF2-40B4-BE49-F238E27FC236}">
              <a16:creationId xmlns:a16="http://schemas.microsoft.com/office/drawing/2014/main" id="{00000000-0008-0000-2000-00001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79" name="160 CuadroTexto">
          <a:extLst>
            <a:ext uri="{FF2B5EF4-FFF2-40B4-BE49-F238E27FC236}">
              <a16:creationId xmlns:a16="http://schemas.microsoft.com/office/drawing/2014/main" id="{00000000-0008-0000-2000-00001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80" name="161 CuadroTexto">
          <a:extLst>
            <a:ext uri="{FF2B5EF4-FFF2-40B4-BE49-F238E27FC236}">
              <a16:creationId xmlns:a16="http://schemas.microsoft.com/office/drawing/2014/main" id="{00000000-0008-0000-2000-00001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81" name="162 CuadroTexto">
          <a:extLst>
            <a:ext uri="{FF2B5EF4-FFF2-40B4-BE49-F238E27FC236}">
              <a16:creationId xmlns:a16="http://schemas.microsoft.com/office/drawing/2014/main" id="{00000000-0008-0000-2000-00001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82" name="163 CuadroTexto">
          <a:extLst>
            <a:ext uri="{FF2B5EF4-FFF2-40B4-BE49-F238E27FC236}">
              <a16:creationId xmlns:a16="http://schemas.microsoft.com/office/drawing/2014/main" id="{00000000-0008-0000-2000-00001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83" name="164 CuadroTexto">
          <a:extLst>
            <a:ext uri="{FF2B5EF4-FFF2-40B4-BE49-F238E27FC236}">
              <a16:creationId xmlns:a16="http://schemas.microsoft.com/office/drawing/2014/main" id="{00000000-0008-0000-2000-00001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84" name="165 CuadroTexto">
          <a:extLst>
            <a:ext uri="{FF2B5EF4-FFF2-40B4-BE49-F238E27FC236}">
              <a16:creationId xmlns:a16="http://schemas.microsoft.com/office/drawing/2014/main" id="{00000000-0008-0000-2000-00002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85" name="166 CuadroTexto">
          <a:extLst>
            <a:ext uri="{FF2B5EF4-FFF2-40B4-BE49-F238E27FC236}">
              <a16:creationId xmlns:a16="http://schemas.microsoft.com/office/drawing/2014/main" id="{00000000-0008-0000-2000-00002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86" name="167 CuadroTexto">
          <a:extLst>
            <a:ext uri="{FF2B5EF4-FFF2-40B4-BE49-F238E27FC236}">
              <a16:creationId xmlns:a16="http://schemas.microsoft.com/office/drawing/2014/main" id="{00000000-0008-0000-2000-00002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87" name="168 CuadroTexto">
          <a:extLst>
            <a:ext uri="{FF2B5EF4-FFF2-40B4-BE49-F238E27FC236}">
              <a16:creationId xmlns:a16="http://schemas.microsoft.com/office/drawing/2014/main" id="{00000000-0008-0000-2000-00002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88" name="169 CuadroTexto">
          <a:extLst>
            <a:ext uri="{FF2B5EF4-FFF2-40B4-BE49-F238E27FC236}">
              <a16:creationId xmlns:a16="http://schemas.microsoft.com/office/drawing/2014/main" id="{00000000-0008-0000-2000-00002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89" name="170 CuadroTexto">
          <a:extLst>
            <a:ext uri="{FF2B5EF4-FFF2-40B4-BE49-F238E27FC236}">
              <a16:creationId xmlns:a16="http://schemas.microsoft.com/office/drawing/2014/main" id="{00000000-0008-0000-2000-00002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90" name="171 CuadroTexto">
          <a:extLst>
            <a:ext uri="{FF2B5EF4-FFF2-40B4-BE49-F238E27FC236}">
              <a16:creationId xmlns:a16="http://schemas.microsoft.com/office/drawing/2014/main" id="{00000000-0008-0000-2000-00002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91" name="172 CuadroTexto">
          <a:extLst>
            <a:ext uri="{FF2B5EF4-FFF2-40B4-BE49-F238E27FC236}">
              <a16:creationId xmlns:a16="http://schemas.microsoft.com/office/drawing/2014/main" id="{00000000-0008-0000-2000-00002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92" name="173 CuadroTexto">
          <a:extLst>
            <a:ext uri="{FF2B5EF4-FFF2-40B4-BE49-F238E27FC236}">
              <a16:creationId xmlns:a16="http://schemas.microsoft.com/office/drawing/2014/main" id="{00000000-0008-0000-2000-00002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93" name="174 CuadroTexto">
          <a:extLst>
            <a:ext uri="{FF2B5EF4-FFF2-40B4-BE49-F238E27FC236}">
              <a16:creationId xmlns:a16="http://schemas.microsoft.com/office/drawing/2014/main" id="{00000000-0008-0000-2000-00002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94" name="175 CuadroTexto">
          <a:extLst>
            <a:ext uri="{FF2B5EF4-FFF2-40B4-BE49-F238E27FC236}">
              <a16:creationId xmlns:a16="http://schemas.microsoft.com/office/drawing/2014/main" id="{00000000-0008-0000-2000-00002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95" name="176 CuadroTexto">
          <a:extLst>
            <a:ext uri="{FF2B5EF4-FFF2-40B4-BE49-F238E27FC236}">
              <a16:creationId xmlns:a16="http://schemas.microsoft.com/office/drawing/2014/main" id="{00000000-0008-0000-2000-00002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96" name="177 CuadroTexto">
          <a:extLst>
            <a:ext uri="{FF2B5EF4-FFF2-40B4-BE49-F238E27FC236}">
              <a16:creationId xmlns:a16="http://schemas.microsoft.com/office/drawing/2014/main" id="{00000000-0008-0000-2000-00002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97" name="178 CuadroTexto">
          <a:extLst>
            <a:ext uri="{FF2B5EF4-FFF2-40B4-BE49-F238E27FC236}">
              <a16:creationId xmlns:a16="http://schemas.microsoft.com/office/drawing/2014/main" id="{00000000-0008-0000-2000-00002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98" name="179 CuadroTexto">
          <a:extLst>
            <a:ext uri="{FF2B5EF4-FFF2-40B4-BE49-F238E27FC236}">
              <a16:creationId xmlns:a16="http://schemas.microsoft.com/office/drawing/2014/main" id="{00000000-0008-0000-2000-00002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99" name="180 CuadroTexto">
          <a:extLst>
            <a:ext uri="{FF2B5EF4-FFF2-40B4-BE49-F238E27FC236}">
              <a16:creationId xmlns:a16="http://schemas.microsoft.com/office/drawing/2014/main" id="{00000000-0008-0000-2000-00002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00" name="181 CuadroTexto">
          <a:extLst>
            <a:ext uri="{FF2B5EF4-FFF2-40B4-BE49-F238E27FC236}">
              <a16:creationId xmlns:a16="http://schemas.microsoft.com/office/drawing/2014/main" id="{00000000-0008-0000-2000-00003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01" name="182 CuadroTexto">
          <a:extLst>
            <a:ext uri="{FF2B5EF4-FFF2-40B4-BE49-F238E27FC236}">
              <a16:creationId xmlns:a16="http://schemas.microsoft.com/office/drawing/2014/main" id="{00000000-0008-0000-2000-00003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02" name="183 CuadroTexto">
          <a:extLst>
            <a:ext uri="{FF2B5EF4-FFF2-40B4-BE49-F238E27FC236}">
              <a16:creationId xmlns:a16="http://schemas.microsoft.com/office/drawing/2014/main" id="{00000000-0008-0000-2000-00003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03" name="184 CuadroTexto">
          <a:extLst>
            <a:ext uri="{FF2B5EF4-FFF2-40B4-BE49-F238E27FC236}">
              <a16:creationId xmlns:a16="http://schemas.microsoft.com/office/drawing/2014/main" id="{00000000-0008-0000-2000-00003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04" name="185 CuadroTexto">
          <a:extLst>
            <a:ext uri="{FF2B5EF4-FFF2-40B4-BE49-F238E27FC236}">
              <a16:creationId xmlns:a16="http://schemas.microsoft.com/office/drawing/2014/main" id="{00000000-0008-0000-2000-00003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05" name="186 CuadroTexto">
          <a:extLst>
            <a:ext uri="{FF2B5EF4-FFF2-40B4-BE49-F238E27FC236}">
              <a16:creationId xmlns:a16="http://schemas.microsoft.com/office/drawing/2014/main" id="{00000000-0008-0000-2000-00003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06" name="187 CuadroTexto">
          <a:extLst>
            <a:ext uri="{FF2B5EF4-FFF2-40B4-BE49-F238E27FC236}">
              <a16:creationId xmlns:a16="http://schemas.microsoft.com/office/drawing/2014/main" id="{00000000-0008-0000-2000-00003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07" name="188 CuadroTexto">
          <a:extLst>
            <a:ext uri="{FF2B5EF4-FFF2-40B4-BE49-F238E27FC236}">
              <a16:creationId xmlns:a16="http://schemas.microsoft.com/office/drawing/2014/main" id="{00000000-0008-0000-2000-00003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08" name="189 CuadroTexto">
          <a:extLst>
            <a:ext uri="{FF2B5EF4-FFF2-40B4-BE49-F238E27FC236}">
              <a16:creationId xmlns:a16="http://schemas.microsoft.com/office/drawing/2014/main" id="{00000000-0008-0000-2000-00003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09" name="190 CuadroTexto">
          <a:extLst>
            <a:ext uri="{FF2B5EF4-FFF2-40B4-BE49-F238E27FC236}">
              <a16:creationId xmlns:a16="http://schemas.microsoft.com/office/drawing/2014/main" id="{00000000-0008-0000-2000-00003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10" name="191 CuadroTexto">
          <a:extLst>
            <a:ext uri="{FF2B5EF4-FFF2-40B4-BE49-F238E27FC236}">
              <a16:creationId xmlns:a16="http://schemas.microsoft.com/office/drawing/2014/main" id="{00000000-0008-0000-2000-00003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11" name="192 CuadroTexto">
          <a:extLst>
            <a:ext uri="{FF2B5EF4-FFF2-40B4-BE49-F238E27FC236}">
              <a16:creationId xmlns:a16="http://schemas.microsoft.com/office/drawing/2014/main" id="{00000000-0008-0000-2000-00003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12" name="193 CuadroTexto">
          <a:extLst>
            <a:ext uri="{FF2B5EF4-FFF2-40B4-BE49-F238E27FC236}">
              <a16:creationId xmlns:a16="http://schemas.microsoft.com/office/drawing/2014/main" id="{00000000-0008-0000-2000-00003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13" name="194 CuadroTexto">
          <a:extLst>
            <a:ext uri="{FF2B5EF4-FFF2-40B4-BE49-F238E27FC236}">
              <a16:creationId xmlns:a16="http://schemas.microsoft.com/office/drawing/2014/main" id="{00000000-0008-0000-2000-00003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14" name="195 CuadroTexto">
          <a:extLst>
            <a:ext uri="{FF2B5EF4-FFF2-40B4-BE49-F238E27FC236}">
              <a16:creationId xmlns:a16="http://schemas.microsoft.com/office/drawing/2014/main" id="{00000000-0008-0000-2000-00003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15" name="196 CuadroTexto">
          <a:extLst>
            <a:ext uri="{FF2B5EF4-FFF2-40B4-BE49-F238E27FC236}">
              <a16:creationId xmlns:a16="http://schemas.microsoft.com/office/drawing/2014/main" id="{00000000-0008-0000-2000-00003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16" name="197 CuadroTexto">
          <a:extLst>
            <a:ext uri="{FF2B5EF4-FFF2-40B4-BE49-F238E27FC236}">
              <a16:creationId xmlns:a16="http://schemas.microsoft.com/office/drawing/2014/main" id="{00000000-0008-0000-2000-00004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17" name="198 CuadroTexto">
          <a:extLst>
            <a:ext uri="{FF2B5EF4-FFF2-40B4-BE49-F238E27FC236}">
              <a16:creationId xmlns:a16="http://schemas.microsoft.com/office/drawing/2014/main" id="{00000000-0008-0000-2000-00004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18" name="199 CuadroTexto">
          <a:extLst>
            <a:ext uri="{FF2B5EF4-FFF2-40B4-BE49-F238E27FC236}">
              <a16:creationId xmlns:a16="http://schemas.microsoft.com/office/drawing/2014/main" id="{00000000-0008-0000-2000-00004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19" name="200 CuadroTexto">
          <a:extLst>
            <a:ext uri="{FF2B5EF4-FFF2-40B4-BE49-F238E27FC236}">
              <a16:creationId xmlns:a16="http://schemas.microsoft.com/office/drawing/2014/main" id="{00000000-0008-0000-2000-00004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20" name="201 CuadroTexto">
          <a:extLst>
            <a:ext uri="{FF2B5EF4-FFF2-40B4-BE49-F238E27FC236}">
              <a16:creationId xmlns:a16="http://schemas.microsoft.com/office/drawing/2014/main" id="{00000000-0008-0000-2000-00004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21" name="202 CuadroTexto">
          <a:extLst>
            <a:ext uri="{FF2B5EF4-FFF2-40B4-BE49-F238E27FC236}">
              <a16:creationId xmlns:a16="http://schemas.microsoft.com/office/drawing/2014/main" id="{00000000-0008-0000-2000-00004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22" name="203 CuadroTexto">
          <a:extLst>
            <a:ext uri="{FF2B5EF4-FFF2-40B4-BE49-F238E27FC236}">
              <a16:creationId xmlns:a16="http://schemas.microsoft.com/office/drawing/2014/main" id="{00000000-0008-0000-2000-00004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23" name="204 CuadroTexto">
          <a:extLst>
            <a:ext uri="{FF2B5EF4-FFF2-40B4-BE49-F238E27FC236}">
              <a16:creationId xmlns:a16="http://schemas.microsoft.com/office/drawing/2014/main" id="{00000000-0008-0000-2000-00004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24" name="205 CuadroTexto">
          <a:extLst>
            <a:ext uri="{FF2B5EF4-FFF2-40B4-BE49-F238E27FC236}">
              <a16:creationId xmlns:a16="http://schemas.microsoft.com/office/drawing/2014/main" id="{00000000-0008-0000-2000-00004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25" name="206 CuadroTexto">
          <a:extLst>
            <a:ext uri="{FF2B5EF4-FFF2-40B4-BE49-F238E27FC236}">
              <a16:creationId xmlns:a16="http://schemas.microsoft.com/office/drawing/2014/main" id="{00000000-0008-0000-2000-00004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26" name="207 CuadroTexto">
          <a:extLst>
            <a:ext uri="{FF2B5EF4-FFF2-40B4-BE49-F238E27FC236}">
              <a16:creationId xmlns:a16="http://schemas.microsoft.com/office/drawing/2014/main" id="{00000000-0008-0000-2000-00004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27" name="208 CuadroTexto">
          <a:extLst>
            <a:ext uri="{FF2B5EF4-FFF2-40B4-BE49-F238E27FC236}">
              <a16:creationId xmlns:a16="http://schemas.microsoft.com/office/drawing/2014/main" id="{00000000-0008-0000-2000-00004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28" name="209 CuadroTexto">
          <a:extLst>
            <a:ext uri="{FF2B5EF4-FFF2-40B4-BE49-F238E27FC236}">
              <a16:creationId xmlns:a16="http://schemas.microsoft.com/office/drawing/2014/main" id="{00000000-0008-0000-2000-00004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29" name="210 CuadroTexto">
          <a:extLst>
            <a:ext uri="{FF2B5EF4-FFF2-40B4-BE49-F238E27FC236}">
              <a16:creationId xmlns:a16="http://schemas.microsoft.com/office/drawing/2014/main" id="{00000000-0008-0000-2000-00004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30" name="211 CuadroTexto">
          <a:extLst>
            <a:ext uri="{FF2B5EF4-FFF2-40B4-BE49-F238E27FC236}">
              <a16:creationId xmlns:a16="http://schemas.microsoft.com/office/drawing/2014/main" id="{00000000-0008-0000-2000-00004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31" name="212 CuadroTexto">
          <a:extLst>
            <a:ext uri="{FF2B5EF4-FFF2-40B4-BE49-F238E27FC236}">
              <a16:creationId xmlns:a16="http://schemas.microsoft.com/office/drawing/2014/main" id="{00000000-0008-0000-2000-00004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32" name="213 CuadroTexto">
          <a:extLst>
            <a:ext uri="{FF2B5EF4-FFF2-40B4-BE49-F238E27FC236}">
              <a16:creationId xmlns:a16="http://schemas.microsoft.com/office/drawing/2014/main" id="{00000000-0008-0000-2000-00005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33" name="214 CuadroTexto">
          <a:extLst>
            <a:ext uri="{FF2B5EF4-FFF2-40B4-BE49-F238E27FC236}">
              <a16:creationId xmlns:a16="http://schemas.microsoft.com/office/drawing/2014/main" id="{00000000-0008-0000-2000-00005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34" name="215 CuadroTexto">
          <a:extLst>
            <a:ext uri="{FF2B5EF4-FFF2-40B4-BE49-F238E27FC236}">
              <a16:creationId xmlns:a16="http://schemas.microsoft.com/office/drawing/2014/main" id="{00000000-0008-0000-2000-00005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35" name="216 CuadroTexto">
          <a:extLst>
            <a:ext uri="{FF2B5EF4-FFF2-40B4-BE49-F238E27FC236}">
              <a16:creationId xmlns:a16="http://schemas.microsoft.com/office/drawing/2014/main" id="{00000000-0008-0000-2000-00005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36" name="217 CuadroTexto">
          <a:extLst>
            <a:ext uri="{FF2B5EF4-FFF2-40B4-BE49-F238E27FC236}">
              <a16:creationId xmlns:a16="http://schemas.microsoft.com/office/drawing/2014/main" id="{00000000-0008-0000-2000-00005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37" name="218 CuadroTexto">
          <a:extLst>
            <a:ext uri="{FF2B5EF4-FFF2-40B4-BE49-F238E27FC236}">
              <a16:creationId xmlns:a16="http://schemas.microsoft.com/office/drawing/2014/main" id="{00000000-0008-0000-2000-00005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38" name="219 CuadroTexto">
          <a:extLst>
            <a:ext uri="{FF2B5EF4-FFF2-40B4-BE49-F238E27FC236}">
              <a16:creationId xmlns:a16="http://schemas.microsoft.com/office/drawing/2014/main" id="{00000000-0008-0000-2000-00005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39" name="220 CuadroTexto">
          <a:extLst>
            <a:ext uri="{FF2B5EF4-FFF2-40B4-BE49-F238E27FC236}">
              <a16:creationId xmlns:a16="http://schemas.microsoft.com/office/drawing/2014/main" id="{00000000-0008-0000-2000-00005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40" name="221 CuadroTexto">
          <a:extLst>
            <a:ext uri="{FF2B5EF4-FFF2-40B4-BE49-F238E27FC236}">
              <a16:creationId xmlns:a16="http://schemas.microsoft.com/office/drawing/2014/main" id="{00000000-0008-0000-2000-00005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41" name="222 CuadroTexto">
          <a:extLst>
            <a:ext uri="{FF2B5EF4-FFF2-40B4-BE49-F238E27FC236}">
              <a16:creationId xmlns:a16="http://schemas.microsoft.com/office/drawing/2014/main" id="{00000000-0008-0000-2000-00005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42" name="223 CuadroTexto">
          <a:extLst>
            <a:ext uri="{FF2B5EF4-FFF2-40B4-BE49-F238E27FC236}">
              <a16:creationId xmlns:a16="http://schemas.microsoft.com/office/drawing/2014/main" id="{00000000-0008-0000-2000-00005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43" name="224 CuadroTexto">
          <a:extLst>
            <a:ext uri="{FF2B5EF4-FFF2-40B4-BE49-F238E27FC236}">
              <a16:creationId xmlns:a16="http://schemas.microsoft.com/office/drawing/2014/main" id="{00000000-0008-0000-2000-00005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44" name="225 CuadroTexto">
          <a:extLst>
            <a:ext uri="{FF2B5EF4-FFF2-40B4-BE49-F238E27FC236}">
              <a16:creationId xmlns:a16="http://schemas.microsoft.com/office/drawing/2014/main" id="{00000000-0008-0000-2000-00005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45" name="226 CuadroTexto">
          <a:extLst>
            <a:ext uri="{FF2B5EF4-FFF2-40B4-BE49-F238E27FC236}">
              <a16:creationId xmlns:a16="http://schemas.microsoft.com/office/drawing/2014/main" id="{00000000-0008-0000-2000-00005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46" name="227 CuadroTexto">
          <a:extLst>
            <a:ext uri="{FF2B5EF4-FFF2-40B4-BE49-F238E27FC236}">
              <a16:creationId xmlns:a16="http://schemas.microsoft.com/office/drawing/2014/main" id="{00000000-0008-0000-2000-00005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47" name="228 CuadroTexto">
          <a:extLst>
            <a:ext uri="{FF2B5EF4-FFF2-40B4-BE49-F238E27FC236}">
              <a16:creationId xmlns:a16="http://schemas.microsoft.com/office/drawing/2014/main" id="{00000000-0008-0000-2000-00005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48" name="229 CuadroTexto">
          <a:extLst>
            <a:ext uri="{FF2B5EF4-FFF2-40B4-BE49-F238E27FC236}">
              <a16:creationId xmlns:a16="http://schemas.microsoft.com/office/drawing/2014/main" id="{00000000-0008-0000-2000-00006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49" name="230 CuadroTexto">
          <a:extLst>
            <a:ext uri="{FF2B5EF4-FFF2-40B4-BE49-F238E27FC236}">
              <a16:creationId xmlns:a16="http://schemas.microsoft.com/office/drawing/2014/main" id="{00000000-0008-0000-2000-00006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50" name="231 CuadroTexto">
          <a:extLst>
            <a:ext uri="{FF2B5EF4-FFF2-40B4-BE49-F238E27FC236}">
              <a16:creationId xmlns:a16="http://schemas.microsoft.com/office/drawing/2014/main" id="{00000000-0008-0000-2000-00006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51" name="232 CuadroTexto">
          <a:extLst>
            <a:ext uri="{FF2B5EF4-FFF2-40B4-BE49-F238E27FC236}">
              <a16:creationId xmlns:a16="http://schemas.microsoft.com/office/drawing/2014/main" id="{00000000-0008-0000-2000-00006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52" name="233 CuadroTexto">
          <a:extLst>
            <a:ext uri="{FF2B5EF4-FFF2-40B4-BE49-F238E27FC236}">
              <a16:creationId xmlns:a16="http://schemas.microsoft.com/office/drawing/2014/main" id="{00000000-0008-0000-2000-00006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53" name="234 CuadroTexto">
          <a:extLst>
            <a:ext uri="{FF2B5EF4-FFF2-40B4-BE49-F238E27FC236}">
              <a16:creationId xmlns:a16="http://schemas.microsoft.com/office/drawing/2014/main" id="{00000000-0008-0000-2000-00006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54" name="235 CuadroTexto">
          <a:extLst>
            <a:ext uri="{FF2B5EF4-FFF2-40B4-BE49-F238E27FC236}">
              <a16:creationId xmlns:a16="http://schemas.microsoft.com/office/drawing/2014/main" id="{00000000-0008-0000-2000-00006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55" name="236 CuadroTexto">
          <a:extLst>
            <a:ext uri="{FF2B5EF4-FFF2-40B4-BE49-F238E27FC236}">
              <a16:creationId xmlns:a16="http://schemas.microsoft.com/office/drawing/2014/main" id="{00000000-0008-0000-2000-00006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56" name="237 CuadroTexto">
          <a:extLst>
            <a:ext uri="{FF2B5EF4-FFF2-40B4-BE49-F238E27FC236}">
              <a16:creationId xmlns:a16="http://schemas.microsoft.com/office/drawing/2014/main" id="{00000000-0008-0000-2000-00006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57" name="238 CuadroTexto">
          <a:extLst>
            <a:ext uri="{FF2B5EF4-FFF2-40B4-BE49-F238E27FC236}">
              <a16:creationId xmlns:a16="http://schemas.microsoft.com/office/drawing/2014/main" id="{00000000-0008-0000-2000-00006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58" name="239 CuadroTexto">
          <a:extLst>
            <a:ext uri="{FF2B5EF4-FFF2-40B4-BE49-F238E27FC236}">
              <a16:creationId xmlns:a16="http://schemas.microsoft.com/office/drawing/2014/main" id="{00000000-0008-0000-2000-00006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59" name="240 CuadroTexto">
          <a:extLst>
            <a:ext uri="{FF2B5EF4-FFF2-40B4-BE49-F238E27FC236}">
              <a16:creationId xmlns:a16="http://schemas.microsoft.com/office/drawing/2014/main" id="{00000000-0008-0000-2000-00006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60" name="241 CuadroTexto">
          <a:extLst>
            <a:ext uri="{FF2B5EF4-FFF2-40B4-BE49-F238E27FC236}">
              <a16:creationId xmlns:a16="http://schemas.microsoft.com/office/drawing/2014/main" id="{00000000-0008-0000-2000-00006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61" name="242 CuadroTexto">
          <a:extLst>
            <a:ext uri="{FF2B5EF4-FFF2-40B4-BE49-F238E27FC236}">
              <a16:creationId xmlns:a16="http://schemas.microsoft.com/office/drawing/2014/main" id="{00000000-0008-0000-2000-00006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62" name="243 CuadroTexto">
          <a:extLst>
            <a:ext uri="{FF2B5EF4-FFF2-40B4-BE49-F238E27FC236}">
              <a16:creationId xmlns:a16="http://schemas.microsoft.com/office/drawing/2014/main" id="{00000000-0008-0000-2000-00006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63" name="244 CuadroTexto">
          <a:extLst>
            <a:ext uri="{FF2B5EF4-FFF2-40B4-BE49-F238E27FC236}">
              <a16:creationId xmlns:a16="http://schemas.microsoft.com/office/drawing/2014/main" id="{00000000-0008-0000-2000-00006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64" name="245 CuadroTexto">
          <a:extLst>
            <a:ext uri="{FF2B5EF4-FFF2-40B4-BE49-F238E27FC236}">
              <a16:creationId xmlns:a16="http://schemas.microsoft.com/office/drawing/2014/main" id="{00000000-0008-0000-2000-00007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65" name="246 CuadroTexto">
          <a:extLst>
            <a:ext uri="{FF2B5EF4-FFF2-40B4-BE49-F238E27FC236}">
              <a16:creationId xmlns:a16="http://schemas.microsoft.com/office/drawing/2014/main" id="{00000000-0008-0000-2000-00007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66" name="247 CuadroTexto">
          <a:extLst>
            <a:ext uri="{FF2B5EF4-FFF2-40B4-BE49-F238E27FC236}">
              <a16:creationId xmlns:a16="http://schemas.microsoft.com/office/drawing/2014/main" id="{00000000-0008-0000-2000-00007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67" name="248 CuadroTexto">
          <a:extLst>
            <a:ext uri="{FF2B5EF4-FFF2-40B4-BE49-F238E27FC236}">
              <a16:creationId xmlns:a16="http://schemas.microsoft.com/office/drawing/2014/main" id="{00000000-0008-0000-2000-00007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68" name="249 CuadroTexto">
          <a:extLst>
            <a:ext uri="{FF2B5EF4-FFF2-40B4-BE49-F238E27FC236}">
              <a16:creationId xmlns:a16="http://schemas.microsoft.com/office/drawing/2014/main" id="{00000000-0008-0000-2000-00007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69" name="250 CuadroTexto">
          <a:extLst>
            <a:ext uri="{FF2B5EF4-FFF2-40B4-BE49-F238E27FC236}">
              <a16:creationId xmlns:a16="http://schemas.microsoft.com/office/drawing/2014/main" id="{00000000-0008-0000-2000-00007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70" name="251 CuadroTexto">
          <a:extLst>
            <a:ext uri="{FF2B5EF4-FFF2-40B4-BE49-F238E27FC236}">
              <a16:creationId xmlns:a16="http://schemas.microsoft.com/office/drawing/2014/main" id="{00000000-0008-0000-2000-00007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71" name="252 CuadroTexto">
          <a:extLst>
            <a:ext uri="{FF2B5EF4-FFF2-40B4-BE49-F238E27FC236}">
              <a16:creationId xmlns:a16="http://schemas.microsoft.com/office/drawing/2014/main" id="{00000000-0008-0000-2000-00007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72" name="253 CuadroTexto">
          <a:extLst>
            <a:ext uri="{FF2B5EF4-FFF2-40B4-BE49-F238E27FC236}">
              <a16:creationId xmlns:a16="http://schemas.microsoft.com/office/drawing/2014/main" id="{00000000-0008-0000-2000-00007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73" name="254 CuadroTexto">
          <a:extLst>
            <a:ext uri="{FF2B5EF4-FFF2-40B4-BE49-F238E27FC236}">
              <a16:creationId xmlns:a16="http://schemas.microsoft.com/office/drawing/2014/main" id="{00000000-0008-0000-2000-00007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74" name="255 CuadroTexto">
          <a:extLst>
            <a:ext uri="{FF2B5EF4-FFF2-40B4-BE49-F238E27FC236}">
              <a16:creationId xmlns:a16="http://schemas.microsoft.com/office/drawing/2014/main" id="{00000000-0008-0000-2000-00007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75" name="256 CuadroTexto">
          <a:extLst>
            <a:ext uri="{FF2B5EF4-FFF2-40B4-BE49-F238E27FC236}">
              <a16:creationId xmlns:a16="http://schemas.microsoft.com/office/drawing/2014/main" id="{00000000-0008-0000-2000-00007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76" name="257 CuadroTexto">
          <a:extLst>
            <a:ext uri="{FF2B5EF4-FFF2-40B4-BE49-F238E27FC236}">
              <a16:creationId xmlns:a16="http://schemas.microsoft.com/office/drawing/2014/main" id="{00000000-0008-0000-2000-00007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77" name="258 CuadroTexto">
          <a:extLst>
            <a:ext uri="{FF2B5EF4-FFF2-40B4-BE49-F238E27FC236}">
              <a16:creationId xmlns:a16="http://schemas.microsoft.com/office/drawing/2014/main" id="{00000000-0008-0000-2000-00007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78" name="259 CuadroTexto">
          <a:extLst>
            <a:ext uri="{FF2B5EF4-FFF2-40B4-BE49-F238E27FC236}">
              <a16:creationId xmlns:a16="http://schemas.microsoft.com/office/drawing/2014/main" id="{00000000-0008-0000-2000-00007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79" name="260 CuadroTexto">
          <a:extLst>
            <a:ext uri="{FF2B5EF4-FFF2-40B4-BE49-F238E27FC236}">
              <a16:creationId xmlns:a16="http://schemas.microsoft.com/office/drawing/2014/main" id="{00000000-0008-0000-2000-00007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80" name="261 CuadroTexto">
          <a:extLst>
            <a:ext uri="{FF2B5EF4-FFF2-40B4-BE49-F238E27FC236}">
              <a16:creationId xmlns:a16="http://schemas.microsoft.com/office/drawing/2014/main" id="{00000000-0008-0000-2000-00008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81" name="262 CuadroTexto">
          <a:extLst>
            <a:ext uri="{FF2B5EF4-FFF2-40B4-BE49-F238E27FC236}">
              <a16:creationId xmlns:a16="http://schemas.microsoft.com/office/drawing/2014/main" id="{00000000-0008-0000-2000-00008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82" name="263 CuadroTexto">
          <a:extLst>
            <a:ext uri="{FF2B5EF4-FFF2-40B4-BE49-F238E27FC236}">
              <a16:creationId xmlns:a16="http://schemas.microsoft.com/office/drawing/2014/main" id="{00000000-0008-0000-2000-00008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83" name="264 CuadroTexto">
          <a:extLst>
            <a:ext uri="{FF2B5EF4-FFF2-40B4-BE49-F238E27FC236}">
              <a16:creationId xmlns:a16="http://schemas.microsoft.com/office/drawing/2014/main" id="{00000000-0008-0000-2000-00008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84" name="265 CuadroTexto">
          <a:extLst>
            <a:ext uri="{FF2B5EF4-FFF2-40B4-BE49-F238E27FC236}">
              <a16:creationId xmlns:a16="http://schemas.microsoft.com/office/drawing/2014/main" id="{00000000-0008-0000-2000-00008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85" name="266 CuadroTexto">
          <a:extLst>
            <a:ext uri="{FF2B5EF4-FFF2-40B4-BE49-F238E27FC236}">
              <a16:creationId xmlns:a16="http://schemas.microsoft.com/office/drawing/2014/main" id="{00000000-0008-0000-2000-00008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86" name="267 CuadroTexto">
          <a:extLst>
            <a:ext uri="{FF2B5EF4-FFF2-40B4-BE49-F238E27FC236}">
              <a16:creationId xmlns:a16="http://schemas.microsoft.com/office/drawing/2014/main" id="{00000000-0008-0000-2000-00008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2366" cy="207869"/>
    <xdr:sp macro="" textlink="">
      <xdr:nvSpPr>
        <xdr:cNvPr id="4487" name="268 CuadroTexto">
          <a:extLst>
            <a:ext uri="{FF2B5EF4-FFF2-40B4-BE49-F238E27FC236}">
              <a16:creationId xmlns:a16="http://schemas.microsoft.com/office/drawing/2014/main" id="{00000000-0008-0000-2000-000087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488" name="269 CuadroTexto">
          <a:extLst>
            <a:ext uri="{FF2B5EF4-FFF2-40B4-BE49-F238E27FC236}">
              <a16:creationId xmlns:a16="http://schemas.microsoft.com/office/drawing/2014/main" id="{00000000-0008-0000-2000-000088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489" name="270 CuadroTexto">
          <a:extLst>
            <a:ext uri="{FF2B5EF4-FFF2-40B4-BE49-F238E27FC236}">
              <a16:creationId xmlns:a16="http://schemas.microsoft.com/office/drawing/2014/main" id="{00000000-0008-0000-2000-000089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490" name="271 CuadroTexto">
          <a:extLst>
            <a:ext uri="{FF2B5EF4-FFF2-40B4-BE49-F238E27FC236}">
              <a16:creationId xmlns:a16="http://schemas.microsoft.com/office/drawing/2014/main" id="{00000000-0008-0000-2000-00008A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491" name="272 CuadroTexto">
          <a:extLst>
            <a:ext uri="{FF2B5EF4-FFF2-40B4-BE49-F238E27FC236}">
              <a16:creationId xmlns:a16="http://schemas.microsoft.com/office/drawing/2014/main" id="{00000000-0008-0000-2000-00008B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492" name="273 CuadroTexto">
          <a:extLst>
            <a:ext uri="{FF2B5EF4-FFF2-40B4-BE49-F238E27FC236}">
              <a16:creationId xmlns:a16="http://schemas.microsoft.com/office/drawing/2014/main" id="{00000000-0008-0000-2000-00008C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493" name="274 CuadroTexto">
          <a:extLst>
            <a:ext uri="{FF2B5EF4-FFF2-40B4-BE49-F238E27FC236}">
              <a16:creationId xmlns:a16="http://schemas.microsoft.com/office/drawing/2014/main" id="{00000000-0008-0000-2000-00008D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494" name="275 CuadroTexto">
          <a:extLst>
            <a:ext uri="{FF2B5EF4-FFF2-40B4-BE49-F238E27FC236}">
              <a16:creationId xmlns:a16="http://schemas.microsoft.com/office/drawing/2014/main" id="{00000000-0008-0000-2000-00008E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495" name="276 CuadroTexto">
          <a:extLst>
            <a:ext uri="{FF2B5EF4-FFF2-40B4-BE49-F238E27FC236}">
              <a16:creationId xmlns:a16="http://schemas.microsoft.com/office/drawing/2014/main" id="{00000000-0008-0000-2000-00008F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496" name="277 CuadroTexto">
          <a:extLst>
            <a:ext uri="{FF2B5EF4-FFF2-40B4-BE49-F238E27FC236}">
              <a16:creationId xmlns:a16="http://schemas.microsoft.com/office/drawing/2014/main" id="{00000000-0008-0000-2000-000090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497" name="278 CuadroTexto">
          <a:extLst>
            <a:ext uri="{FF2B5EF4-FFF2-40B4-BE49-F238E27FC236}">
              <a16:creationId xmlns:a16="http://schemas.microsoft.com/office/drawing/2014/main" id="{00000000-0008-0000-2000-000091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498" name="279 CuadroTexto">
          <a:extLst>
            <a:ext uri="{FF2B5EF4-FFF2-40B4-BE49-F238E27FC236}">
              <a16:creationId xmlns:a16="http://schemas.microsoft.com/office/drawing/2014/main" id="{00000000-0008-0000-2000-000092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499" name="280 CuadroTexto">
          <a:extLst>
            <a:ext uri="{FF2B5EF4-FFF2-40B4-BE49-F238E27FC236}">
              <a16:creationId xmlns:a16="http://schemas.microsoft.com/office/drawing/2014/main" id="{00000000-0008-0000-2000-000093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500" name="281 CuadroTexto">
          <a:extLst>
            <a:ext uri="{FF2B5EF4-FFF2-40B4-BE49-F238E27FC236}">
              <a16:creationId xmlns:a16="http://schemas.microsoft.com/office/drawing/2014/main" id="{00000000-0008-0000-2000-000094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501" name="282 CuadroTexto">
          <a:extLst>
            <a:ext uri="{FF2B5EF4-FFF2-40B4-BE49-F238E27FC236}">
              <a16:creationId xmlns:a16="http://schemas.microsoft.com/office/drawing/2014/main" id="{00000000-0008-0000-2000-000095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502" name="283 CuadroTexto">
          <a:extLst>
            <a:ext uri="{FF2B5EF4-FFF2-40B4-BE49-F238E27FC236}">
              <a16:creationId xmlns:a16="http://schemas.microsoft.com/office/drawing/2014/main" id="{00000000-0008-0000-2000-000096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503" name="284 CuadroTexto">
          <a:extLst>
            <a:ext uri="{FF2B5EF4-FFF2-40B4-BE49-F238E27FC236}">
              <a16:creationId xmlns:a16="http://schemas.microsoft.com/office/drawing/2014/main" id="{00000000-0008-0000-2000-000097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04" name="285 CuadroTexto">
          <a:extLst>
            <a:ext uri="{FF2B5EF4-FFF2-40B4-BE49-F238E27FC236}">
              <a16:creationId xmlns:a16="http://schemas.microsoft.com/office/drawing/2014/main" id="{00000000-0008-0000-2000-00009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05" name="286 CuadroTexto">
          <a:extLst>
            <a:ext uri="{FF2B5EF4-FFF2-40B4-BE49-F238E27FC236}">
              <a16:creationId xmlns:a16="http://schemas.microsoft.com/office/drawing/2014/main" id="{00000000-0008-0000-2000-00009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06" name="287 CuadroTexto">
          <a:extLst>
            <a:ext uri="{FF2B5EF4-FFF2-40B4-BE49-F238E27FC236}">
              <a16:creationId xmlns:a16="http://schemas.microsoft.com/office/drawing/2014/main" id="{00000000-0008-0000-2000-00009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07" name="288 CuadroTexto">
          <a:extLst>
            <a:ext uri="{FF2B5EF4-FFF2-40B4-BE49-F238E27FC236}">
              <a16:creationId xmlns:a16="http://schemas.microsoft.com/office/drawing/2014/main" id="{00000000-0008-0000-2000-00009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08" name="289 CuadroTexto">
          <a:extLst>
            <a:ext uri="{FF2B5EF4-FFF2-40B4-BE49-F238E27FC236}">
              <a16:creationId xmlns:a16="http://schemas.microsoft.com/office/drawing/2014/main" id="{00000000-0008-0000-2000-00009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09" name="290 CuadroTexto">
          <a:extLst>
            <a:ext uri="{FF2B5EF4-FFF2-40B4-BE49-F238E27FC236}">
              <a16:creationId xmlns:a16="http://schemas.microsoft.com/office/drawing/2014/main" id="{00000000-0008-0000-2000-00009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10" name="291 CuadroTexto">
          <a:extLst>
            <a:ext uri="{FF2B5EF4-FFF2-40B4-BE49-F238E27FC236}">
              <a16:creationId xmlns:a16="http://schemas.microsoft.com/office/drawing/2014/main" id="{00000000-0008-0000-2000-00009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11" name="292 CuadroTexto">
          <a:extLst>
            <a:ext uri="{FF2B5EF4-FFF2-40B4-BE49-F238E27FC236}">
              <a16:creationId xmlns:a16="http://schemas.microsoft.com/office/drawing/2014/main" id="{00000000-0008-0000-2000-00009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12" name="293 CuadroTexto">
          <a:extLst>
            <a:ext uri="{FF2B5EF4-FFF2-40B4-BE49-F238E27FC236}">
              <a16:creationId xmlns:a16="http://schemas.microsoft.com/office/drawing/2014/main" id="{00000000-0008-0000-2000-0000A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13" name="294 CuadroTexto">
          <a:extLst>
            <a:ext uri="{FF2B5EF4-FFF2-40B4-BE49-F238E27FC236}">
              <a16:creationId xmlns:a16="http://schemas.microsoft.com/office/drawing/2014/main" id="{00000000-0008-0000-2000-0000A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14" name="295 CuadroTexto">
          <a:extLst>
            <a:ext uri="{FF2B5EF4-FFF2-40B4-BE49-F238E27FC236}">
              <a16:creationId xmlns:a16="http://schemas.microsoft.com/office/drawing/2014/main" id="{00000000-0008-0000-2000-0000A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15" name="296 CuadroTexto">
          <a:extLst>
            <a:ext uri="{FF2B5EF4-FFF2-40B4-BE49-F238E27FC236}">
              <a16:creationId xmlns:a16="http://schemas.microsoft.com/office/drawing/2014/main" id="{00000000-0008-0000-2000-0000A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16" name="17 CuadroTexto">
          <a:extLst>
            <a:ext uri="{FF2B5EF4-FFF2-40B4-BE49-F238E27FC236}">
              <a16:creationId xmlns:a16="http://schemas.microsoft.com/office/drawing/2014/main" id="{00000000-0008-0000-2000-0000A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7227" cy="217317"/>
    <xdr:sp macro="" textlink="">
      <xdr:nvSpPr>
        <xdr:cNvPr id="4517" name="90 CuadroTexto">
          <a:extLst>
            <a:ext uri="{FF2B5EF4-FFF2-40B4-BE49-F238E27FC236}">
              <a16:creationId xmlns:a16="http://schemas.microsoft.com/office/drawing/2014/main" id="{00000000-0008-0000-2000-0000A51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518" name="91 CuadroTexto">
          <a:extLst>
            <a:ext uri="{FF2B5EF4-FFF2-40B4-BE49-F238E27FC236}">
              <a16:creationId xmlns:a16="http://schemas.microsoft.com/office/drawing/2014/main" id="{00000000-0008-0000-2000-0000A61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519" name="92 CuadroTexto">
          <a:extLst>
            <a:ext uri="{FF2B5EF4-FFF2-40B4-BE49-F238E27FC236}">
              <a16:creationId xmlns:a16="http://schemas.microsoft.com/office/drawing/2014/main" id="{00000000-0008-0000-2000-0000A71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520" name="93 CuadroTexto">
          <a:extLst>
            <a:ext uri="{FF2B5EF4-FFF2-40B4-BE49-F238E27FC236}">
              <a16:creationId xmlns:a16="http://schemas.microsoft.com/office/drawing/2014/main" id="{00000000-0008-0000-2000-0000A81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521" name="94 CuadroTexto">
          <a:extLst>
            <a:ext uri="{FF2B5EF4-FFF2-40B4-BE49-F238E27FC236}">
              <a16:creationId xmlns:a16="http://schemas.microsoft.com/office/drawing/2014/main" id="{00000000-0008-0000-2000-0000A91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522" name="95 CuadroTexto">
          <a:extLst>
            <a:ext uri="{FF2B5EF4-FFF2-40B4-BE49-F238E27FC236}">
              <a16:creationId xmlns:a16="http://schemas.microsoft.com/office/drawing/2014/main" id="{00000000-0008-0000-2000-0000AA1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523" name="96 CuadroTexto">
          <a:extLst>
            <a:ext uri="{FF2B5EF4-FFF2-40B4-BE49-F238E27FC236}">
              <a16:creationId xmlns:a16="http://schemas.microsoft.com/office/drawing/2014/main" id="{00000000-0008-0000-2000-0000AB1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524" name="97 CuadroTexto">
          <a:extLst>
            <a:ext uri="{FF2B5EF4-FFF2-40B4-BE49-F238E27FC236}">
              <a16:creationId xmlns:a16="http://schemas.microsoft.com/office/drawing/2014/main" id="{00000000-0008-0000-2000-0000AC1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525" name="98 CuadroTexto">
          <a:extLst>
            <a:ext uri="{FF2B5EF4-FFF2-40B4-BE49-F238E27FC236}">
              <a16:creationId xmlns:a16="http://schemas.microsoft.com/office/drawing/2014/main" id="{00000000-0008-0000-2000-0000AD1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526" name="99 CuadroTexto">
          <a:extLst>
            <a:ext uri="{FF2B5EF4-FFF2-40B4-BE49-F238E27FC236}">
              <a16:creationId xmlns:a16="http://schemas.microsoft.com/office/drawing/2014/main" id="{00000000-0008-0000-2000-0000AE1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527" name="100 CuadroTexto">
          <a:extLst>
            <a:ext uri="{FF2B5EF4-FFF2-40B4-BE49-F238E27FC236}">
              <a16:creationId xmlns:a16="http://schemas.microsoft.com/office/drawing/2014/main" id="{00000000-0008-0000-2000-0000AF1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528" name="101 CuadroTexto">
          <a:extLst>
            <a:ext uri="{FF2B5EF4-FFF2-40B4-BE49-F238E27FC236}">
              <a16:creationId xmlns:a16="http://schemas.microsoft.com/office/drawing/2014/main" id="{00000000-0008-0000-2000-0000B01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29" name="118 CuadroTexto">
          <a:extLst>
            <a:ext uri="{FF2B5EF4-FFF2-40B4-BE49-F238E27FC236}">
              <a16:creationId xmlns:a16="http://schemas.microsoft.com/office/drawing/2014/main" id="{00000000-0008-0000-2000-0000B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30" name="119 CuadroTexto">
          <a:extLst>
            <a:ext uri="{FF2B5EF4-FFF2-40B4-BE49-F238E27FC236}">
              <a16:creationId xmlns:a16="http://schemas.microsoft.com/office/drawing/2014/main" id="{00000000-0008-0000-2000-0000B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31" name="120 CuadroTexto">
          <a:extLst>
            <a:ext uri="{FF2B5EF4-FFF2-40B4-BE49-F238E27FC236}">
              <a16:creationId xmlns:a16="http://schemas.microsoft.com/office/drawing/2014/main" id="{00000000-0008-0000-2000-0000B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32" name="121 CuadroTexto">
          <a:extLst>
            <a:ext uri="{FF2B5EF4-FFF2-40B4-BE49-F238E27FC236}">
              <a16:creationId xmlns:a16="http://schemas.microsoft.com/office/drawing/2014/main" id="{00000000-0008-0000-2000-0000B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33" name="122 CuadroTexto">
          <a:extLst>
            <a:ext uri="{FF2B5EF4-FFF2-40B4-BE49-F238E27FC236}">
              <a16:creationId xmlns:a16="http://schemas.microsoft.com/office/drawing/2014/main" id="{00000000-0008-0000-2000-0000B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34" name="123 CuadroTexto">
          <a:extLst>
            <a:ext uri="{FF2B5EF4-FFF2-40B4-BE49-F238E27FC236}">
              <a16:creationId xmlns:a16="http://schemas.microsoft.com/office/drawing/2014/main" id="{00000000-0008-0000-2000-0000B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35" name="124 CuadroTexto">
          <a:extLst>
            <a:ext uri="{FF2B5EF4-FFF2-40B4-BE49-F238E27FC236}">
              <a16:creationId xmlns:a16="http://schemas.microsoft.com/office/drawing/2014/main" id="{00000000-0008-0000-2000-0000B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36" name="125 CuadroTexto">
          <a:extLst>
            <a:ext uri="{FF2B5EF4-FFF2-40B4-BE49-F238E27FC236}">
              <a16:creationId xmlns:a16="http://schemas.microsoft.com/office/drawing/2014/main" id="{00000000-0008-0000-2000-0000B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37" name="143 CuadroTexto">
          <a:extLst>
            <a:ext uri="{FF2B5EF4-FFF2-40B4-BE49-F238E27FC236}">
              <a16:creationId xmlns:a16="http://schemas.microsoft.com/office/drawing/2014/main" id="{00000000-0008-0000-2000-0000B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38" name="144 CuadroTexto">
          <a:extLst>
            <a:ext uri="{FF2B5EF4-FFF2-40B4-BE49-F238E27FC236}">
              <a16:creationId xmlns:a16="http://schemas.microsoft.com/office/drawing/2014/main" id="{00000000-0008-0000-2000-0000B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39" name="145 CuadroTexto">
          <a:extLst>
            <a:ext uri="{FF2B5EF4-FFF2-40B4-BE49-F238E27FC236}">
              <a16:creationId xmlns:a16="http://schemas.microsoft.com/office/drawing/2014/main" id="{00000000-0008-0000-2000-0000B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40" name="146 CuadroTexto">
          <a:extLst>
            <a:ext uri="{FF2B5EF4-FFF2-40B4-BE49-F238E27FC236}">
              <a16:creationId xmlns:a16="http://schemas.microsoft.com/office/drawing/2014/main" id="{00000000-0008-0000-2000-0000B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41" name="147 CuadroTexto">
          <a:extLst>
            <a:ext uri="{FF2B5EF4-FFF2-40B4-BE49-F238E27FC236}">
              <a16:creationId xmlns:a16="http://schemas.microsoft.com/office/drawing/2014/main" id="{00000000-0008-0000-2000-0000B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42" name="148 CuadroTexto">
          <a:extLst>
            <a:ext uri="{FF2B5EF4-FFF2-40B4-BE49-F238E27FC236}">
              <a16:creationId xmlns:a16="http://schemas.microsoft.com/office/drawing/2014/main" id="{00000000-0008-0000-2000-0000B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43" name="149 CuadroTexto">
          <a:extLst>
            <a:ext uri="{FF2B5EF4-FFF2-40B4-BE49-F238E27FC236}">
              <a16:creationId xmlns:a16="http://schemas.microsoft.com/office/drawing/2014/main" id="{00000000-0008-0000-2000-0000B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44" name="150 CuadroTexto">
          <a:extLst>
            <a:ext uri="{FF2B5EF4-FFF2-40B4-BE49-F238E27FC236}">
              <a16:creationId xmlns:a16="http://schemas.microsoft.com/office/drawing/2014/main" id="{00000000-0008-0000-2000-0000C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45" name="151 CuadroTexto">
          <a:extLst>
            <a:ext uri="{FF2B5EF4-FFF2-40B4-BE49-F238E27FC236}">
              <a16:creationId xmlns:a16="http://schemas.microsoft.com/office/drawing/2014/main" id="{00000000-0008-0000-2000-0000C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46" name="152 CuadroTexto">
          <a:extLst>
            <a:ext uri="{FF2B5EF4-FFF2-40B4-BE49-F238E27FC236}">
              <a16:creationId xmlns:a16="http://schemas.microsoft.com/office/drawing/2014/main" id="{00000000-0008-0000-2000-0000C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47" name="153 CuadroTexto">
          <a:extLst>
            <a:ext uri="{FF2B5EF4-FFF2-40B4-BE49-F238E27FC236}">
              <a16:creationId xmlns:a16="http://schemas.microsoft.com/office/drawing/2014/main" id="{00000000-0008-0000-2000-0000C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48" name="154 CuadroTexto">
          <a:extLst>
            <a:ext uri="{FF2B5EF4-FFF2-40B4-BE49-F238E27FC236}">
              <a16:creationId xmlns:a16="http://schemas.microsoft.com/office/drawing/2014/main" id="{00000000-0008-0000-2000-0000C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49" name="155 CuadroTexto">
          <a:extLst>
            <a:ext uri="{FF2B5EF4-FFF2-40B4-BE49-F238E27FC236}">
              <a16:creationId xmlns:a16="http://schemas.microsoft.com/office/drawing/2014/main" id="{00000000-0008-0000-2000-0000C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50" name="156 CuadroTexto">
          <a:extLst>
            <a:ext uri="{FF2B5EF4-FFF2-40B4-BE49-F238E27FC236}">
              <a16:creationId xmlns:a16="http://schemas.microsoft.com/office/drawing/2014/main" id="{00000000-0008-0000-2000-0000C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51" name="157 CuadroTexto">
          <a:extLst>
            <a:ext uri="{FF2B5EF4-FFF2-40B4-BE49-F238E27FC236}">
              <a16:creationId xmlns:a16="http://schemas.microsoft.com/office/drawing/2014/main" id="{00000000-0008-0000-2000-0000C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52" name="158 CuadroTexto">
          <a:extLst>
            <a:ext uri="{FF2B5EF4-FFF2-40B4-BE49-F238E27FC236}">
              <a16:creationId xmlns:a16="http://schemas.microsoft.com/office/drawing/2014/main" id="{00000000-0008-0000-2000-0000C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53" name="159 CuadroTexto">
          <a:extLst>
            <a:ext uri="{FF2B5EF4-FFF2-40B4-BE49-F238E27FC236}">
              <a16:creationId xmlns:a16="http://schemas.microsoft.com/office/drawing/2014/main" id="{00000000-0008-0000-2000-0000C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54" name="160 CuadroTexto">
          <a:extLst>
            <a:ext uri="{FF2B5EF4-FFF2-40B4-BE49-F238E27FC236}">
              <a16:creationId xmlns:a16="http://schemas.microsoft.com/office/drawing/2014/main" id="{00000000-0008-0000-2000-0000C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55" name="161 CuadroTexto">
          <a:extLst>
            <a:ext uri="{FF2B5EF4-FFF2-40B4-BE49-F238E27FC236}">
              <a16:creationId xmlns:a16="http://schemas.microsoft.com/office/drawing/2014/main" id="{00000000-0008-0000-2000-0000C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56" name="162 CuadroTexto">
          <a:extLst>
            <a:ext uri="{FF2B5EF4-FFF2-40B4-BE49-F238E27FC236}">
              <a16:creationId xmlns:a16="http://schemas.microsoft.com/office/drawing/2014/main" id="{00000000-0008-0000-2000-0000C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57" name="163 CuadroTexto">
          <a:extLst>
            <a:ext uri="{FF2B5EF4-FFF2-40B4-BE49-F238E27FC236}">
              <a16:creationId xmlns:a16="http://schemas.microsoft.com/office/drawing/2014/main" id="{00000000-0008-0000-2000-0000C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58" name="164 CuadroTexto">
          <a:extLst>
            <a:ext uri="{FF2B5EF4-FFF2-40B4-BE49-F238E27FC236}">
              <a16:creationId xmlns:a16="http://schemas.microsoft.com/office/drawing/2014/main" id="{00000000-0008-0000-2000-0000C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59" name="165 CuadroTexto">
          <a:extLst>
            <a:ext uri="{FF2B5EF4-FFF2-40B4-BE49-F238E27FC236}">
              <a16:creationId xmlns:a16="http://schemas.microsoft.com/office/drawing/2014/main" id="{00000000-0008-0000-2000-0000C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60" name="166 CuadroTexto">
          <a:extLst>
            <a:ext uri="{FF2B5EF4-FFF2-40B4-BE49-F238E27FC236}">
              <a16:creationId xmlns:a16="http://schemas.microsoft.com/office/drawing/2014/main" id="{00000000-0008-0000-2000-0000D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61" name="167 CuadroTexto">
          <a:extLst>
            <a:ext uri="{FF2B5EF4-FFF2-40B4-BE49-F238E27FC236}">
              <a16:creationId xmlns:a16="http://schemas.microsoft.com/office/drawing/2014/main" id="{00000000-0008-0000-2000-0000D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62" name="168 CuadroTexto">
          <a:extLst>
            <a:ext uri="{FF2B5EF4-FFF2-40B4-BE49-F238E27FC236}">
              <a16:creationId xmlns:a16="http://schemas.microsoft.com/office/drawing/2014/main" id="{00000000-0008-0000-2000-0000D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63" name="169 CuadroTexto">
          <a:extLst>
            <a:ext uri="{FF2B5EF4-FFF2-40B4-BE49-F238E27FC236}">
              <a16:creationId xmlns:a16="http://schemas.microsoft.com/office/drawing/2014/main" id="{00000000-0008-0000-2000-0000D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64" name="170 CuadroTexto">
          <a:extLst>
            <a:ext uri="{FF2B5EF4-FFF2-40B4-BE49-F238E27FC236}">
              <a16:creationId xmlns:a16="http://schemas.microsoft.com/office/drawing/2014/main" id="{00000000-0008-0000-2000-0000D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65" name="171 CuadroTexto">
          <a:extLst>
            <a:ext uri="{FF2B5EF4-FFF2-40B4-BE49-F238E27FC236}">
              <a16:creationId xmlns:a16="http://schemas.microsoft.com/office/drawing/2014/main" id="{00000000-0008-0000-2000-0000D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66" name="172 CuadroTexto">
          <a:extLst>
            <a:ext uri="{FF2B5EF4-FFF2-40B4-BE49-F238E27FC236}">
              <a16:creationId xmlns:a16="http://schemas.microsoft.com/office/drawing/2014/main" id="{00000000-0008-0000-2000-0000D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67" name="173 CuadroTexto">
          <a:extLst>
            <a:ext uri="{FF2B5EF4-FFF2-40B4-BE49-F238E27FC236}">
              <a16:creationId xmlns:a16="http://schemas.microsoft.com/office/drawing/2014/main" id="{00000000-0008-0000-2000-0000D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68" name="174 CuadroTexto">
          <a:extLst>
            <a:ext uri="{FF2B5EF4-FFF2-40B4-BE49-F238E27FC236}">
              <a16:creationId xmlns:a16="http://schemas.microsoft.com/office/drawing/2014/main" id="{00000000-0008-0000-2000-0000D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69" name="175 CuadroTexto">
          <a:extLst>
            <a:ext uri="{FF2B5EF4-FFF2-40B4-BE49-F238E27FC236}">
              <a16:creationId xmlns:a16="http://schemas.microsoft.com/office/drawing/2014/main" id="{00000000-0008-0000-2000-0000D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70" name="176 CuadroTexto">
          <a:extLst>
            <a:ext uri="{FF2B5EF4-FFF2-40B4-BE49-F238E27FC236}">
              <a16:creationId xmlns:a16="http://schemas.microsoft.com/office/drawing/2014/main" id="{00000000-0008-0000-2000-0000D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71" name="177 CuadroTexto">
          <a:extLst>
            <a:ext uri="{FF2B5EF4-FFF2-40B4-BE49-F238E27FC236}">
              <a16:creationId xmlns:a16="http://schemas.microsoft.com/office/drawing/2014/main" id="{00000000-0008-0000-2000-0000D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72" name="178 CuadroTexto">
          <a:extLst>
            <a:ext uri="{FF2B5EF4-FFF2-40B4-BE49-F238E27FC236}">
              <a16:creationId xmlns:a16="http://schemas.microsoft.com/office/drawing/2014/main" id="{00000000-0008-0000-2000-0000D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73" name="179 CuadroTexto">
          <a:extLst>
            <a:ext uri="{FF2B5EF4-FFF2-40B4-BE49-F238E27FC236}">
              <a16:creationId xmlns:a16="http://schemas.microsoft.com/office/drawing/2014/main" id="{00000000-0008-0000-2000-0000D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74" name="180 CuadroTexto">
          <a:extLst>
            <a:ext uri="{FF2B5EF4-FFF2-40B4-BE49-F238E27FC236}">
              <a16:creationId xmlns:a16="http://schemas.microsoft.com/office/drawing/2014/main" id="{00000000-0008-0000-2000-0000D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75" name="181 CuadroTexto">
          <a:extLst>
            <a:ext uri="{FF2B5EF4-FFF2-40B4-BE49-F238E27FC236}">
              <a16:creationId xmlns:a16="http://schemas.microsoft.com/office/drawing/2014/main" id="{00000000-0008-0000-2000-0000D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76" name="182 CuadroTexto">
          <a:extLst>
            <a:ext uri="{FF2B5EF4-FFF2-40B4-BE49-F238E27FC236}">
              <a16:creationId xmlns:a16="http://schemas.microsoft.com/office/drawing/2014/main" id="{00000000-0008-0000-2000-0000E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77" name="183 CuadroTexto">
          <a:extLst>
            <a:ext uri="{FF2B5EF4-FFF2-40B4-BE49-F238E27FC236}">
              <a16:creationId xmlns:a16="http://schemas.microsoft.com/office/drawing/2014/main" id="{00000000-0008-0000-2000-0000E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78" name="184 CuadroTexto">
          <a:extLst>
            <a:ext uri="{FF2B5EF4-FFF2-40B4-BE49-F238E27FC236}">
              <a16:creationId xmlns:a16="http://schemas.microsoft.com/office/drawing/2014/main" id="{00000000-0008-0000-2000-0000E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79" name="185 CuadroTexto">
          <a:extLst>
            <a:ext uri="{FF2B5EF4-FFF2-40B4-BE49-F238E27FC236}">
              <a16:creationId xmlns:a16="http://schemas.microsoft.com/office/drawing/2014/main" id="{00000000-0008-0000-2000-0000E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80" name="186 CuadroTexto">
          <a:extLst>
            <a:ext uri="{FF2B5EF4-FFF2-40B4-BE49-F238E27FC236}">
              <a16:creationId xmlns:a16="http://schemas.microsoft.com/office/drawing/2014/main" id="{00000000-0008-0000-2000-0000E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81" name="187 CuadroTexto">
          <a:extLst>
            <a:ext uri="{FF2B5EF4-FFF2-40B4-BE49-F238E27FC236}">
              <a16:creationId xmlns:a16="http://schemas.microsoft.com/office/drawing/2014/main" id="{00000000-0008-0000-2000-0000E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82" name="188 CuadroTexto">
          <a:extLst>
            <a:ext uri="{FF2B5EF4-FFF2-40B4-BE49-F238E27FC236}">
              <a16:creationId xmlns:a16="http://schemas.microsoft.com/office/drawing/2014/main" id="{00000000-0008-0000-2000-0000E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83" name="189 CuadroTexto">
          <a:extLst>
            <a:ext uri="{FF2B5EF4-FFF2-40B4-BE49-F238E27FC236}">
              <a16:creationId xmlns:a16="http://schemas.microsoft.com/office/drawing/2014/main" id="{00000000-0008-0000-2000-0000E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84" name="190 CuadroTexto">
          <a:extLst>
            <a:ext uri="{FF2B5EF4-FFF2-40B4-BE49-F238E27FC236}">
              <a16:creationId xmlns:a16="http://schemas.microsoft.com/office/drawing/2014/main" id="{00000000-0008-0000-2000-0000E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85" name="191 CuadroTexto">
          <a:extLst>
            <a:ext uri="{FF2B5EF4-FFF2-40B4-BE49-F238E27FC236}">
              <a16:creationId xmlns:a16="http://schemas.microsoft.com/office/drawing/2014/main" id="{00000000-0008-0000-2000-0000E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86" name="192 CuadroTexto">
          <a:extLst>
            <a:ext uri="{FF2B5EF4-FFF2-40B4-BE49-F238E27FC236}">
              <a16:creationId xmlns:a16="http://schemas.microsoft.com/office/drawing/2014/main" id="{00000000-0008-0000-2000-0000E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87" name="193 CuadroTexto">
          <a:extLst>
            <a:ext uri="{FF2B5EF4-FFF2-40B4-BE49-F238E27FC236}">
              <a16:creationId xmlns:a16="http://schemas.microsoft.com/office/drawing/2014/main" id="{00000000-0008-0000-2000-0000E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88" name="194 CuadroTexto">
          <a:extLst>
            <a:ext uri="{FF2B5EF4-FFF2-40B4-BE49-F238E27FC236}">
              <a16:creationId xmlns:a16="http://schemas.microsoft.com/office/drawing/2014/main" id="{00000000-0008-0000-2000-0000E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89" name="195 CuadroTexto">
          <a:extLst>
            <a:ext uri="{FF2B5EF4-FFF2-40B4-BE49-F238E27FC236}">
              <a16:creationId xmlns:a16="http://schemas.microsoft.com/office/drawing/2014/main" id="{00000000-0008-0000-2000-0000E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90" name="196 CuadroTexto">
          <a:extLst>
            <a:ext uri="{FF2B5EF4-FFF2-40B4-BE49-F238E27FC236}">
              <a16:creationId xmlns:a16="http://schemas.microsoft.com/office/drawing/2014/main" id="{00000000-0008-0000-2000-0000E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91" name="197 CuadroTexto">
          <a:extLst>
            <a:ext uri="{FF2B5EF4-FFF2-40B4-BE49-F238E27FC236}">
              <a16:creationId xmlns:a16="http://schemas.microsoft.com/office/drawing/2014/main" id="{00000000-0008-0000-2000-0000E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92" name="198 CuadroTexto">
          <a:extLst>
            <a:ext uri="{FF2B5EF4-FFF2-40B4-BE49-F238E27FC236}">
              <a16:creationId xmlns:a16="http://schemas.microsoft.com/office/drawing/2014/main" id="{00000000-0008-0000-2000-0000F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93" name="199 CuadroTexto">
          <a:extLst>
            <a:ext uri="{FF2B5EF4-FFF2-40B4-BE49-F238E27FC236}">
              <a16:creationId xmlns:a16="http://schemas.microsoft.com/office/drawing/2014/main" id="{00000000-0008-0000-2000-0000F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94" name="200 CuadroTexto">
          <a:extLst>
            <a:ext uri="{FF2B5EF4-FFF2-40B4-BE49-F238E27FC236}">
              <a16:creationId xmlns:a16="http://schemas.microsoft.com/office/drawing/2014/main" id="{00000000-0008-0000-2000-0000F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95" name="201 CuadroTexto">
          <a:extLst>
            <a:ext uri="{FF2B5EF4-FFF2-40B4-BE49-F238E27FC236}">
              <a16:creationId xmlns:a16="http://schemas.microsoft.com/office/drawing/2014/main" id="{00000000-0008-0000-2000-0000F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96" name="202 CuadroTexto">
          <a:extLst>
            <a:ext uri="{FF2B5EF4-FFF2-40B4-BE49-F238E27FC236}">
              <a16:creationId xmlns:a16="http://schemas.microsoft.com/office/drawing/2014/main" id="{00000000-0008-0000-2000-0000F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97" name="203 CuadroTexto">
          <a:extLst>
            <a:ext uri="{FF2B5EF4-FFF2-40B4-BE49-F238E27FC236}">
              <a16:creationId xmlns:a16="http://schemas.microsoft.com/office/drawing/2014/main" id="{00000000-0008-0000-2000-0000F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98" name="204 CuadroTexto">
          <a:extLst>
            <a:ext uri="{FF2B5EF4-FFF2-40B4-BE49-F238E27FC236}">
              <a16:creationId xmlns:a16="http://schemas.microsoft.com/office/drawing/2014/main" id="{00000000-0008-0000-2000-0000F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99" name="205 CuadroTexto">
          <a:extLst>
            <a:ext uri="{FF2B5EF4-FFF2-40B4-BE49-F238E27FC236}">
              <a16:creationId xmlns:a16="http://schemas.microsoft.com/office/drawing/2014/main" id="{00000000-0008-0000-2000-0000F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00" name="206 CuadroTexto">
          <a:extLst>
            <a:ext uri="{FF2B5EF4-FFF2-40B4-BE49-F238E27FC236}">
              <a16:creationId xmlns:a16="http://schemas.microsoft.com/office/drawing/2014/main" id="{00000000-0008-0000-2000-0000F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01" name="207 CuadroTexto">
          <a:extLst>
            <a:ext uri="{FF2B5EF4-FFF2-40B4-BE49-F238E27FC236}">
              <a16:creationId xmlns:a16="http://schemas.microsoft.com/office/drawing/2014/main" id="{00000000-0008-0000-2000-0000F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02" name="208 CuadroTexto">
          <a:extLst>
            <a:ext uri="{FF2B5EF4-FFF2-40B4-BE49-F238E27FC236}">
              <a16:creationId xmlns:a16="http://schemas.microsoft.com/office/drawing/2014/main" id="{00000000-0008-0000-2000-0000F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03" name="209 CuadroTexto">
          <a:extLst>
            <a:ext uri="{FF2B5EF4-FFF2-40B4-BE49-F238E27FC236}">
              <a16:creationId xmlns:a16="http://schemas.microsoft.com/office/drawing/2014/main" id="{00000000-0008-0000-2000-0000F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04" name="210 CuadroTexto">
          <a:extLst>
            <a:ext uri="{FF2B5EF4-FFF2-40B4-BE49-F238E27FC236}">
              <a16:creationId xmlns:a16="http://schemas.microsoft.com/office/drawing/2014/main" id="{00000000-0008-0000-2000-0000F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05" name="211 CuadroTexto">
          <a:extLst>
            <a:ext uri="{FF2B5EF4-FFF2-40B4-BE49-F238E27FC236}">
              <a16:creationId xmlns:a16="http://schemas.microsoft.com/office/drawing/2014/main" id="{00000000-0008-0000-2000-0000F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06" name="212 CuadroTexto">
          <a:extLst>
            <a:ext uri="{FF2B5EF4-FFF2-40B4-BE49-F238E27FC236}">
              <a16:creationId xmlns:a16="http://schemas.microsoft.com/office/drawing/2014/main" id="{00000000-0008-0000-2000-0000F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07" name="213 CuadroTexto">
          <a:extLst>
            <a:ext uri="{FF2B5EF4-FFF2-40B4-BE49-F238E27FC236}">
              <a16:creationId xmlns:a16="http://schemas.microsoft.com/office/drawing/2014/main" id="{00000000-0008-0000-2000-0000F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08" name="214 CuadroTexto">
          <a:extLst>
            <a:ext uri="{FF2B5EF4-FFF2-40B4-BE49-F238E27FC236}">
              <a16:creationId xmlns:a16="http://schemas.microsoft.com/office/drawing/2014/main" id="{00000000-0008-0000-2000-00000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09" name="215 CuadroTexto">
          <a:extLst>
            <a:ext uri="{FF2B5EF4-FFF2-40B4-BE49-F238E27FC236}">
              <a16:creationId xmlns:a16="http://schemas.microsoft.com/office/drawing/2014/main" id="{00000000-0008-0000-2000-00000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10" name="216 CuadroTexto">
          <a:extLst>
            <a:ext uri="{FF2B5EF4-FFF2-40B4-BE49-F238E27FC236}">
              <a16:creationId xmlns:a16="http://schemas.microsoft.com/office/drawing/2014/main" id="{00000000-0008-0000-2000-00000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11" name="217 CuadroTexto">
          <a:extLst>
            <a:ext uri="{FF2B5EF4-FFF2-40B4-BE49-F238E27FC236}">
              <a16:creationId xmlns:a16="http://schemas.microsoft.com/office/drawing/2014/main" id="{00000000-0008-0000-2000-00000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12" name="218 CuadroTexto">
          <a:extLst>
            <a:ext uri="{FF2B5EF4-FFF2-40B4-BE49-F238E27FC236}">
              <a16:creationId xmlns:a16="http://schemas.microsoft.com/office/drawing/2014/main" id="{00000000-0008-0000-2000-00000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13" name="219 CuadroTexto">
          <a:extLst>
            <a:ext uri="{FF2B5EF4-FFF2-40B4-BE49-F238E27FC236}">
              <a16:creationId xmlns:a16="http://schemas.microsoft.com/office/drawing/2014/main" id="{00000000-0008-0000-2000-00000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14" name="220 CuadroTexto">
          <a:extLst>
            <a:ext uri="{FF2B5EF4-FFF2-40B4-BE49-F238E27FC236}">
              <a16:creationId xmlns:a16="http://schemas.microsoft.com/office/drawing/2014/main" id="{00000000-0008-0000-2000-000006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15" name="221 CuadroTexto">
          <a:extLst>
            <a:ext uri="{FF2B5EF4-FFF2-40B4-BE49-F238E27FC236}">
              <a16:creationId xmlns:a16="http://schemas.microsoft.com/office/drawing/2014/main" id="{00000000-0008-0000-2000-00000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16" name="222 CuadroTexto">
          <a:extLst>
            <a:ext uri="{FF2B5EF4-FFF2-40B4-BE49-F238E27FC236}">
              <a16:creationId xmlns:a16="http://schemas.microsoft.com/office/drawing/2014/main" id="{00000000-0008-0000-2000-00000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17" name="223 CuadroTexto">
          <a:extLst>
            <a:ext uri="{FF2B5EF4-FFF2-40B4-BE49-F238E27FC236}">
              <a16:creationId xmlns:a16="http://schemas.microsoft.com/office/drawing/2014/main" id="{00000000-0008-0000-2000-00000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18" name="224 CuadroTexto">
          <a:extLst>
            <a:ext uri="{FF2B5EF4-FFF2-40B4-BE49-F238E27FC236}">
              <a16:creationId xmlns:a16="http://schemas.microsoft.com/office/drawing/2014/main" id="{00000000-0008-0000-2000-00000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19" name="225 CuadroTexto">
          <a:extLst>
            <a:ext uri="{FF2B5EF4-FFF2-40B4-BE49-F238E27FC236}">
              <a16:creationId xmlns:a16="http://schemas.microsoft.com/office/drawing/2014/main" id="{00000000-0008-0000-2000-00000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20" name="226 CuadroTexto">
          <a:extLst>
            <a:ext uri="{FF2B5EF4-FFF2-40B4-BE49-F238E27FC236}">
              <a16:creationId xmlns:a16="http://schemas.microsoft.com/office/drawing/2014/main" id="{00000000-0008-0000-2000-00000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21" name="227 CuadroTexto">
          <a:extLst>
            <a:ext uri="{FF2B5EF4-FFF2-40B4-BE49-F238E27FC236}">
              <a16:creationId xmlns:a16="http://schemas.microsoft.com/office/drawing/2014/main" id="{00000000-0008-0000-2000-00000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22" name="228 CuadroTexto">
          <a:extLst>
            <a:ext uri="{FF2B5EF4-FFF2-40B4-BE49-F238E27FC236}">
              <a16:creationId xmlns:a16="http://schemas.microsoft.com/office/drawing/2014/main" id="{00000000-0008-0000-2000-00000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23" name="229 CuadroTexto">
          <a:extLst>
            <a:ext uri="{FF2B5EF4-FFF2-40B4-BE49-F238E27FC236}">
              <a16:creationId xmlns:a16="http://schemas.microsoft.com/office/drawing/2014/main" id="{00000000-0008-0000-2000-00000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24" name="230 CuadroTexto">
          <a:extLst>
            <a:ext uri="{FF2B5EF4-FFF2-40B4-BE49-F238E27FC236}">
              <a16:creationId xmlns:a16="http://schemas.microsoft.com/office/drawing/2014/main" id="{00000000-0008-0000-2000-00001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25" name="231 CuadroTexto">
          <a:extLst>
            <a:ext uri="{FF2B5EF4-FFF2-40B4-BE49-F238E27FC236}">
              <a16:creationId xmlns:a16="http://schemas.microsoft.com/office/drawing/2014/main" id="{00000000-0008-0000-2000-00001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26" name="232 CuadroTexto">
          <a:extLst>
            <a:ext uri="{FF2B5EF4-FFF2-40B4-BE49-F238E27FC236}">
              <a16:creationId xmlns:a16="http://schemas.microsoft.com/office/drawing/2014/main" id="{00000000-0008-0000-2000-00001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27" name="233 CuadroTexto">
          <a:extLst>
            <a:ext uri="{FF2B5EF4-FFF2-40B4-BE49-F238E27FC236}">
              <a16:creationId xmlns:a16="http://schemas.microsoft.com/office/drawing/2014/main" id="{00000000-0008-0000-2000-00001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28" name="234 CuadroTexto">
          <a:extLst>
            <a:ext uri="{FF2B5EF4-FFF2-40B4-BE49-F238E27FC236}">
              <a16:creationId xmlns:a16="http://schemas.microsoft.com/office/drawing/2014/main" id="{00000000-0008-0000-2000-00001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29" name="235 CuadroTexto">
          <a:extLst>
            <a:ext uri="{FF2B5EF4-FFF2-40B4-BE49-F238E27FC236}">
              <a16:creationId xmlns:a16="http://schemas.microsoft.com/office/drawing/2014/main" id="{00000000-0008-0000-2000-00001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30" name="236 CuadroTexto">
          <a:extLst>
            <a:ext uri="{FF2B5EF4-FFF2-40B4-BE49-F238E27FC236}">
              <a16:creationId xmlns:a16="http://schemas.microsoft.com/office/drawing/2014/main" id="{00000000-0008-0000-2000-000016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31" name="237 CuadroTexto">
          <a:extLst>
            <a:ext uri="{FF2B5EF4-FFF2-40B4-BE49-F238E27FC236}">
              <a16:creationId xmlns:a16="http://schemas.microsoft.com/office/drawing/2014/main" id="{00000000-0008-0000-2000-00001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32" name="238 CuadroTexto">
          <a:extLst>
            <a:ext uri="{FF2B5EF4-FFF2-40B4-BE49-F238E27FC236}">
              <a16:creationId xmlns:a16="http://schemas.microsoft.com/office/drawing/2014/main" id="{00000000-0008-0000-2000-00001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33" name="239 CuadroTexto">
          <a:extLst>
            <a:ext uri="{FF2B5EF4-FFF2-40B4-BE49-F238E27FC236}">
              <a16:creationId xmlns:a16="http://schemas.microsoft.com/office/drawing/2014/main" id="{00000000-0008-0000-2000-00001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34" name="240 CuadroTexto">
          <a:extLst>
            <a:ext uri="{FF2B5EF4-FFF2-40B4-BE49-F238E27FC236}">
              <a16:creationId xmlns:a16="http://schemas.microsoft.com/office/drawing/2014/main" id="{00000000-0008-0000-2000-00001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35" name="241 CuadroTexto">
          <a:extLst>
            <a:ext uri="{FF2B5EF4-FFF2-40B4-BE49-F238E27FC236}">
              <a16:creationId xmlns:a16="http://schemas.microsoft.com/office/drawing/2014/main" id="{00000000-0008-0000-2000-00001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36" name="242 CuadroTexto">
          <a:extLst>
            <a:ext uri="{FF2B5EF4-FFF2-40B4-BE49-F238E27FC236}">
              <a16:creationId xmlns:a16="http://schemas.microsoft.com/office/drawing/2014/main" id="{00000000-0008-0000-2000-00001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37" name="243 CuadroTexto">
          <a:extLst>
            <a:ext uri="{FF2B5EF4-FFF2-40B4-BE49-F238E27FC236}">
              <a16:creationId xmlns:a16="http://schemas.microsoft.com/office/drawing/2014/main" id="{00000000-0008-0000-2000-00001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38" name="244 CuadroTexto">
          <a:extLst>
            <a:ext uri="{FF2B5EF4-FFF2-40B4-BE49-F238E27FC236}">
              <a16:creationId xmlns:a16="http://schemas.microsoft.com/office/drawing/2014/main" id="{00000000-0008-0000-2000-00001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39" name="245 CuadroTexto">
          <a:extLst>
            <a:ext uri="{FF2B5EF4-FFF2-40B4-BE49-F238E27FC236}">
              <a16:creationId xmlns:a16="http://schemas.microsoft.com/office/drawing/2014/main" id="{00000000-0008-0000-2000-00001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40" name="246 CuadroTexto">
          <a:extLst>
            <a:ext uri="{FF2B5EF4-FFF2-40B4-BE49-F238E27FC236}">
              <a16:creationId xmlns:a16="http://schemas.microsoft.com/office/drawing/2014/main" id="{00000000-0008-0000-2000-00002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41" name="247 CuadroTexto">
          <a:extLst>
            <a:ext uri="{FF2B5EF4-FFF2-40B4-BE49-F238E27FC236}">
              <a16:creationId xmlns:a16="http://schemas.microsoft.com/office/drawing/2014/main" id="{00000000-0008-0000-2000-00002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42" name="248 CuadroTexto">
          <a:extLst>
            <a:ext uri="{FF2B5EF4-FFF2-40B4-BE49-F238E27FC236}">
              <a16:creationId xmlns:a16="http://schemas.microsoft.com/office/drawing/2014/main" id="{00000000-0008-0000-2000-00002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43" name="249 CuadroTexto">
          <a:extLst>
            <a:ext uri="{FF2B5EF4-FFF2-40B4-BE49-F238E27FC236}">
              <a16:creationId xmlns:a16="http://schemas.microsoft.com/office/drawing/2014/main" id="{00000000-0008-0000-2000-00002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44" name="250 CuadroTexto">
          <a:extLst>
            <a:ext uri="{FF2B5EF4-FFF2-40B4-BE49-F238E27FC236}">
              <a16:creationId xmlns:a16="http://schemas.microsoft.com/office/drawing/2014/main" id="{00000000-0008-0000-2000-00002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45" name="251 CuadroTexto">
          <a:extLst>
            <a:ext uri="{FF2B5EF4-FFF2-40B4-BE49-F238E27FC236}">
              <a16:creationId xmlns:a16="http://schemas.microsoft.com/office/drawing/2014/main" id="{00000000-0008-0000-2000-00002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46" name="252 CuadroTexto">
          <a:extLst>
            <a:ext uri="{FF2B5EF4-FFF2-40B4-BE49-F238E27FC236}">
              <a16:creationId xmlns:a16="http://schemas.microsoft.com/office/drawing/2014/main" id="{00000000-0008-0000-2000-000026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47" name="253 CuadroTexto">
          <a:extLst>
            <a:ext uri="{FF2B5EF4-FFF2-40B4-BE49-F238E27FC236}">
              <a16:creationId xmlns:a16="http://schemas.microsoft.com/office/drawing/2014/main" id="{00000000-0008-0000-2000-00002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48" name="254 CuadroTexto">
          <a:extLst>
            <a:ext uri="{FF2B5EF4-FFF2-40B4-BE49-F238E27FC236}">
              <a16:creationId xmlns:a16="http://schemas.microsoft.com/office/drawing/2014/main" id="{00000000-0008-0000-2000-00002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49" name="255 CuadroTexto">
          <a:extLst>
            <a:ext uri="{FF2B5EF4-FFF2-40B4-BE49-F238E27FC236}">
              <a16:creationId xmlns:a16="http://schemas.microsoft.com/office/drawing/2014/main" id="{00000000-0008-0000-2000-00002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50" name="256 CuadroTexto">
          <a:extLst>
            <a:ext uri="{FF2B5EF4-FFF2-40B4-BE49-F238E27FC236}">
              <a16:creationId xmlns:a16="http://schemas.microsoft.com/office/drawing/2014/main" id="{00000000-0008-0000-2000-00002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51" name="257 CuadroTexto">
          <a:extLst>
            <a:ext uri="{FF2B5EF4-FFF2-40B4-BE49-F238E27FC236}">
              <a16:creationId xmlns:a16="http://schemas.microsoft.com/office/drawing/2014/main" id="{00000000-0008-0000-2000-00002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52" name="258 CuadroTexto">
          <a:extLst>
            <a:ext uri="{FF2B5EF4-FFF2-40B4-BE49-F238E27FC236}">
              <a16:creationId xmlns:a16="http://schemas.microsoft.com/office/drawing/2014/main" id="{00000000-0008-0000-2000-00002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53" name="259 CuadroTexto">
          <a:extLst>
            <a:ext uri="{FF2B5EF4-FFF2-40B4-BE49-F238E27FC236}">
              <a16:creationId xmlns:a16="http://schemas.microsoft.com/office/drawing/2014/main" id="{00000000-0008-0000-2000-00002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54" name="260 CuadroTexto">
          <a:extLst>
            <a:ext uri="{FF2B5EF4-FFF2-40B4-BE49-F238E27FC236}">
              <a16:creationId xmlns:a16="http://schemas.microsoft.com/office/drawing/2014/main" id="{00000000-0008-0000-2000-00002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55" name="261 CuadroTexto">
          <a:extLst>
            <a:ext uri="{FF2B5EF4-FFF2-40B4-BE49-F238E27FC236}">
              <a16:creationId xmlns:a16="http://schemas.microsoft.com/office/drawing/2014/main" id="{00000000-0008-0000-2000-00002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56" name="262 CuadroTexto">
          <a:extLst>
            <a:ext uri="{FF2B5EF4-FFF2-40B4-BE49-F238E27FC236}">
              <a16:creationId xmlns:a16="http://schemas.microsoft.com/office/drawing/2014/main" id="{00000000-0008-0000-2000-00003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57" name="263 CuadroTexto">
          <a:extLst>
            <a:ext uri="{FF2B5EF4-FFF2-40B4-BE49-F238E27FC236}">
              <a16:creationId xmlns:a16="http://schemas.microsoft.com/office/drawing/2014/main" id="{00000000-0008-0000-2000-00003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58" name="264 CuadroTexto">
          <a:extLst>
            <a:ext uri="{FF2B5EF4-FFF2-40B4-BE49-F238E27FC236}">
              <a16:creationId xmlns:a16="http://schemas.microsoft.com/office/drawing/2014/main" id="{00000000-0008-0000-2000-00003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59" name="265 CuadroTexto">
          <a:extLst>
            <a:ext uri="{FF2B5EF4-FFF2-40B4-BE49-F238E27FC236}">
              <a16:creationId xmlns:a16="http://schemas.microsoft.com/office/drawing/2014/main" id="{00000000-0008-0000-2000-00003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60" name="266 CuadroTexto">
          <a:extLst>
            <a:ext uri="{FF2B5EF4-FFF2-40B4-BE49-F238E27FC236}">
              <a16:creationId xmlns:a16="http://schemas.microsoft.com/office/drawing/2014/main" id="{00000000-0008-0000-2000-00003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61" name="267 CuadroTexto">
          <a:extLst>
            <a:ext uri="{FF2B5EF4-FFF2-40B4-BE49-F238E27FC236}">
              <a16:creationId xmlns:a16="http://schemas.microsoft.com/office/drawing/2014/main" id="{00000000-0008-0000-2000-00003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2366" cy="207869"/>
    <xdr:sp macro="" textlink="">
      <xdr:nvSpPr>
        <xdr:cNvPr id="4662" name="268 CuadroTexto">
          <a:extLst>
            <a:ext uri="{FF2B5EF4-FFF2-40B4-BE49-F238E27FC236}">
              <a16:creationId xmlns:a16="http://schemas.microsoft.com/office/drawing/2014/main" id="{00000000-0008-0000-2000-000036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663" name="269 CuadroTexto">
          <a:extLst>
            <a:ext uri="{FF2B5EF4-FFF2-40B4-BE49-F238E27FC236}">
              <a16:creationId xmlns:a16="http://schemas.microsoft.com/office/drawing/2014/main" id="{00000000-0008-0000-2000-000037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664" name="270 CuadroTexto">
          <a:extLst>
            <a:ext uri="{FF2B5EF4-FFF2-40B4-BE49-F238E27FC236}">
              <a16:creationId xmlns:a16="http://schemas.microsoft.com/office/drawing/2014/main" id="{00000000-0008-0000-2000-000038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665" name="271 CuadroTexto">
          <a:extLst>
            <a:ext uri="{FF2B5EF4-FFF2-40B4-BE49-F238E27FC236}">
              <a16:creationId xmlns:a16="http://schemas.microsoft.com/office/drawing/2014/main" id="{00000000-0008-0000-2000-000039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666" name="272 CuadroTexto">
          <a:extLst>
            <a:ext uri="{FF2B5EF4-FFF2-40B4-BE49-F238E27FC236}">
              <a16:creationId xmlns:a16="http://schemas.microsoft.com/office/drawing/2014/main" id="{00000000-0008-0000-2000-00003A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667" name="273 CuadroTexto">
          <a:extLst>
            <a:ext uri="{FF2B5EF4-FFF2-40B4-BE49-F238E27FC236}">
              <a16:creationId xmlns:a16="http://schemas.microsoft.com/office/drawing/2014/main" id="{00000000-0008-0000-2000-00003B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668" name="274 CuadroTexto">
          <a:extLst>
            <a:ext uri="{FF2B5EF4-FFF2-40B4-BE49-F238E27FC236}">
              <a16:creationId xmlns:a16="http://schemas.microsoft.com/office/drawing/2014/main" id="{00000000-0008-0000-2000-00003C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669" name="275 CuadroTexto">
          <a:extLst>
            <a:ext uri="{FF2B5EF4-FFF2-40B4-BE49-F238E27FC236}">
              <a16:creationId xmlns:a16="http://schemas.microsoft.com/office/drawing/2014/main" id="{00000000-0008-0000-2000-00003D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670" name="276 CuadroTexto">
          <a:extLst>
            <a:ext uri="{FF2B5EF4-FFF2-40B4-BE49-F238E27FC236}">
              <a16:creationId xmlns:a16="http://schemas.microsoft.com/office/drawing/2014/main" id="{00000000-0008-0000-2000-00003E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671" name="277 CuadroTexto">
          <a:extLst>
            <a:ext uri="{FF2B5EF4-FFF2-40B4-BE49-F238E27FC236}">
              <a16:creationId xmlns:a16="http://schemas.microsoft.com/office/drawing/2014/main" id="{00000000-0008-0000-2000-00003F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672" name="278 CuadroTexto">
          <a:extLst>
            <a:ext uri="{FF2B5EF4-FFF2-40B4-BE49-F238E27FC236}">
              <a16:creationId xmlns:a16="http://schemas.microsoft.com/office/drawing/2014/main" id="{00000000-0008-0000-2000-000040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673" name="279 CuadroTexto">
          <a:extLst>
            <a:ext uri="{FF2B5EF4-FFF2-40B4-BE49-F238E27FC236}">
              <a16:creationId xmlns:a16="http://schemas.microsoft.com/office/drawing/2014/main" id="{00000000-0008-0000-2000-000041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674" name="280 CuadroTexto">
          <a:extLst>
            <a:ext uri="{FF2B5EF4-FFF2-40B4-BE49-F238E27FC236}">
              <a16:creationId xmlns:a16="http://schemas.microsoft.com/office/drawing/2014/main" id="{00000000-0008-0000-2000-000042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675" name="281 CuadroTexto">
          <a:extLst>
            <a:ext uri="{FF2B5EF4-FFF2-40B4-BE49-F238E27FC236}">
              <a16:creationId xmlns:a16="http://schemas.microsoft.com/office/drawing/2014/main" id="{00000000-0008-0000-2000-000043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676" name="282 CuadroTexto">
          <a:extLst>
            <a:ext uri="{FF2B5EF4-FFF2-40B4-BE49-F238E27FC236}">
              <a16:creationId xmlns:a16="http://schemas.microsoft.com/office/drawing/2014/main" id="{00000000-0008-0000-2000-000044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677" name="283 CuadroTexto">
          <a:extLst>
            <a:ext uri="{FF2B5EF4-FFF2-40B4-BE49-F238E27FC236}">
              <a16:creationId xmlns:a16="http://schemas.microsoft.com/office/drawing/2014/main" id="{00000000-0008-0000-2000-000045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678" name="284 CuadroTexto">
          <a:extLst>
            <a:ext uri="{FF2B5EF4-FFF2-40B4-BE49-F238E27FC236}">
              <a16:creationId xmlns:a16="http://schemas.microsoft.com/office/drawing/2014/main" id="{00000000-0008-0000-2000-000046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79" name="285 CuadroTexto">
          <a:extLst>
            <a:ext uri="{FF2B5EF4-FFF2-40B4-BE49-F238E27FC236}">
              <a16:creationId xmlns:a16="http://schemas.microsoft.com/office/drawing/2014/main" id="{00000000-0008-0000-2000-00004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80" name="286 CuadroTexto">
          <a:extLst>
            <a:ext uri="{FF2B5EF4-FFF2-40B4-BE49-F238E27FC236}">
              <a16:creationId xmlns:a16="http://schemas.microsoft.com/office/drawing/2014/main" id="{00000000-0008-0000-2000-00004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81" name="287 CuadroTexto">
          <a:extLst>
            <a:ext uri="{FF2B5EF4-FFF2-40B4-BE49-F238E27FC236}">
              <a16:creationId xmlns:a16="http://schemas.microsoft.com/office/drawing/2014/main" id="{00000000-0008-0000-2000-00004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82" name="288 CuadroTexto">
          <a:extLst>
            <a:ext uri="{FF2B5EF4-FFF2-40B4-BE49-F238E27FC236}">
              <a16:creationId xmlns:a16="http://schemas.microsoft.com/office/drawing/2014/main" id="{00000000-0008-0000-2000-00004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83" name="289 CuadroTexto">
          <a:extLst>
            <a:ext uri="{FF2B5EF4-FFF2-40B4-BE49-F238E27FC236}">
              <a16:creationId xmlns:a16="http://schemas.microsoft.com/office/drawing/2014/main" id="{00000000-0008-0000-2000-00004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84" name="290 CuadroTexto">
          <a:extLst>
            <a:ext uri="{FF2B5EF4-FFF2-40B4-BE49-F238E27FC236}">
              <a16:creationId xmlns:a16="http://schemas.microsoft.com/office/drawing/2014/main" id="{00000000-0008-0000-2000-00004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85" name="291 CuadroTexto">
          <a:extLst>
            <a:ext uri="{FF2B5EF4-FFF2-40B4-BE49-F238E27FC236}">
              <a16:creationId xmlns:a16="http://schemas.microsoft.com/office/drawing/2014/main" id="{00000000-0008-0000-2000-00004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86" name="292 CuadroTexto">
          <a:extLst>
            <a:ext uri="{FF2B5EF4-FFF2-40B4-BE49-F238E27FC236}">
              <a16:creationId xmlns:a16="http://schemas.microsoft.com/office/drawing/2014/main" id="{00000000-0008-0000-2000-00004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87" name="293 CuadroTexto">
          <a:extLst>
            <a:ext uri="{FF2B5EF4-FFF2-40B4-BE49-F238E27FC236}">
              <a16:creationId xmlns:a16="http://schemas.microsoft.com/office/drawing/2014/main" id="{00000000-0008-0000-2000-00004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88" name="294 CuadroTexto">
          <a:extLst>
            <a:ext uri="{FF2B5EF4-FFF2-40B4-BE49-F238E27FC236}">
              <a16:creationId xmlns:a16="http://schemas.microsoft.com/office/drawing/2014/main" id="{00000000-0008-0000-2000-00005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89" name="295 CuadroTexto">
          <a:extLst>
            <a:ext uri="{FF2B5EF4-FFF2-40B4-BE49-F238E27FC236}">
              <a16:creationId xmlns:a16="http://schemas.microsoft.com/office/drawing/2014/main" id="{00000000-0008-0000-2000-00005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90" name="296 CuadroTexto">
          <a:extLst>
            <a:ext uri="{FF2B5EF4-FFF2-40B4-BE49-F238E27FC236}">
              <a16:creationId xmlns:a16="http://schemas.microsoft.com/office/drawing/2014/main" id="{00000000-0008-0000-2000-00005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691" name="298 CuadroTexto">
          <a:extLst>
            <a:ext uri="{FF2B5EF4-FFF2-40B4-BE49-F238E27FC236}">
              <a16:creationId xmlns:a16="http://schemas.microsoft.com/office/drawing/2014/main" id="{00000000-0008-0000-2000-00005312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692" name="299 CuadroTexto">
          <a:extLst>
            <a:ext uri="{FF2B5EF4-FFF2-40B4-BE49-F238E27FC236}">
              <a16:creationId xmlns:a16="http://schemas.microsoft.com/office/drawing/2014/main" id="{00000000-0008-0000-2000-00005412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693" name="300 CuadroTexto">
          <a:extLst>
            <a:ext uri="{FF2B5EF4-FFF2-40B4-BE49-F238E27FC236}">
              <a16:creationId xmlns:a16="http://schemas.microsoft.com/office/drawing/2014/main" id="{00000000-0008-0000-2000-00005512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694" name="301 CuadroTexto">
          <a:extLst>
            <a:ext uri="{FF2B5EF4-FFF2-40B4-BE49-F238E27FC236}">
              <a16:creationId xmlns:a16="http://schemas.microsoft.com/office/drawing/2014/main" id="{00000000-0008-0000-2000-00005612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695" name="302 CuadroTexto">
          <a:extLst>
            <a:ext uri="{FF2B5EF4-FFF2-40B4-BE49-F238E27FC236}">
              <a16:creationId xmlns:a16="http://schemas.microsoft.com/office/drawing/2014/main" id="{00000000-0008-0000-2000-00005712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696" name="303 CuadroTexto">
          <a:extLst>
            <a:ext uri="{FF2B5EF4-FFF2-40B4-BE49-F238E27FC236}">
              <a16:creationId xmlns:a16="http://schemas.microsoft.com/office/drawing/2014/main" id="{00000000-0008-0000-2000-00005812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697" name="304 CuadroTexto">
          <a:extLst>
            <a:ext uri="{FF2B5EF4-FFF2-40B4-BE49-F238E27FC236}">
              <a16:creationId xmlns:a16="http://schemas.microsoft.com/office/drawing/2014/main" id="{00000000-0008-0000-2000-00005912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698" name="305 CuadroTexto">
          <a:extLst>
            <a:ext uri="{FF2B5EF4-FFF2-40B4-BE49-F238E27FC236}">
              <a16:creationId xmlns:a16="http://schemas.microsoft.com/office/drawing/2014/main" id="{00000000-0008-0000-2000-00005A12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699" name="452 CuadroTexto">
          <a:extLst>
            <a:ext uri="{FF2B5EF4-FFF2-40B4-BE49-F238E27FC236}">
              <a16:creationId xmlns:a16="http://schemas.microsoft.com/office/drawing/2014/main" id="{00000000-0008-0000-2000-00005B12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00" name="17 CuadroTexto">
          <a:extLst>
            <a:ext uri="{FF2B5EF4-FFF2-40B4-BE49-F238E27FC236}">
              <a16:creationId xmlns:a16="http://schemas.microsoft.com/office/drawing/2014/main" id="{00000000-0008-0000-2000-00005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7227" cy="217317"/>
    <xdr:sp macro="" textlink="">
      <xdr:nvSpPr>
        <xdr:cNvPr id="4701" name="90 CuadroTexto">
          <a:extLst>
            <a:ext uri="{FF2B5EF4-FFF2-40B4-BE49-F238E27FC236}">
              <a16:creationId xmlns:a16="http://schemas.microsoft.com/office/drawing/2014/main" id="{00000000-0008-0000-2000-00005D1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702" name="91 CuadroTexto">
          <a:extLst>
            <a:ext uri="{FF2B5EF4-FFF2-40B4-BE49-F238E27FC236}">
              <a16:creationId xmlns:a16="http://schemas.microsoft.com/office/drawing/2014/main" id="{00000000-0008-0000-2000-00005E1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703" name="92 CuadroTexto">
          <a:extLst>
            <a:ext uri="{FF2B5EF4-FFF2-40B4-BE49-F238E27FC236}">
              <a16:creationId xmlns:a16="http://schemas.microsoft.com/office/drawing/2014/main" id="{00000000-0008-0000-2000-00005F1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704" name="93 CuadroTexto">
          <a:extLst>
            <a:ext uri="{FF2B5EF4-FFF2-40B4-BE49-F238E27FC236}">
              <a16:creationId xmlns:a16="http://schemas.microsoft.com/office/drawing/2014/main" id="{00000000-0008-0000-2000-0000601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705" name="94 CuadroTexto">
          <a:extLst>
            <a:ext uri="{FF2B5EF4-FFF2-40B4-BE49-F238E27FC236}">
              <a16:creationId xmlns:a16="http://schemas.microsoft.com/office/drawing/2014/main" id="{00000000-0008-0000-2000-0000611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706" name="95 CuadroTexto">
          <a:extLst>
            <a:ext uri="{FF2B5EF4-FFF2-40B4-BE49-F238E27FC236}">
              <a16:creationId xmlns:a16="http://schemas.microsoft.com/office/drawing/2014/main" id="{00000000-0008-0000-2000-0000621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707" name="96 CuadroTexto">
          <a:extLst>
            <a:ext uri="{FF2B5EF4-FFF2-40B4-BE49-F238E27FC236}">
              <a16:creationId xmlns:a16="http://schemas.microsoft.com/office/drawing/2014/main" id="{00000000-0008-0000-2000-0000631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708" name="97 CuadroTexto">
          <a:extLst>
            <a:ext uri="{FF2B5EF4-FFF2-40B4-BE49-F238E27FC236}">
              <a16:creationId xmlns:a16="http://schemas.microsoft.com/office/drawing/2014/main" id="{00000000-0008-0000-2000-0000641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709" name="98 CuadroTexto">
          <a:extLst>
            <a:ext uri="{FF2B5EF4-FFF2-40B4-BE49-F238E27FC236}">
              <a16:creationId xmlns:a16="http://schemas.microsoft.com/office/drawing/2014/main" id="{00000000-0008-0000-2000-0000651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710" name="99 CuadroTexto">
          <a:extLst>
            <a:ext uri="{FF2B5EF4-FFF2-40B4-BE49-F238E27FC236}">
              <a16:creationId xmlns:a16="http://schemas.microsoft.com/office/drawing/2014/main" id="{00000000-0008-0000-2000-0000661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711" name="100 CuadroTexto">
          <a:extLst>
            <a:ext uri="{FF2B5EF4-FFF2-40B4-BE49-F238E27FC236}">
              <a16:creationId xmlns:a16="http://schemas.microsoft.com/office/drawing/2014/main" id="{00000000-0008-0000-2000-0000671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712" name="101 CuadroTexto">
          <a:extLst>
            <a:ext uri="{FF2B5EF4-FFF2-40B4-BE49-F238E27FC236}">
              <a16:creationId xmlns:a16="http://schemas.microsoft.com/office/drawing/2014/main" id="{00000000-0008-0000-2000-0000681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13" name="118 CuadroTexto">
          <a:extLst>
            <a:ext uri="{FF2B5EF4-FFF2-40B4-BE49-F238E27FC236}">
              <a16:creationId xmlns:a16="http://schemas.microsoft.com/office/drawing/2014/main" id="{00000000-0008-0000-2000-00006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14" name="119 CuadroTexto">
          <a:extLst>
            <a:ext uri="{FF2B5EF4-FFF2-40B4-BE49-F238E27FC236}">
              <a16:creationId xmlns:a16="http://schemas.microsoft.com/office/drawing/2014/main" id="{00000000-0008-0000-2000-00006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15" name="120 CuadroTexto">
          <a:extLst>
            <a:ext uri="{FF2B5EF4-FFF2-40B4-BE49-F238E27FC236}">
              <a16:creationId xmlns:a16="http://schemas.microsoft.com/office/drawing/2014/main" id="{00000000-0008-0000-2000-00006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16" name="121 CuadroTexto">
          <a:extLst>
            <a:ext uri="{FF2B5EF4-FFF2-40B4-BE49-F238E27FC236}">
              <a16:creationId xmlns:a16="http://schemas.microsoft.com/office/drawing/2014/main" id="{00000000-0008-0000-2000-00006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17" name="122 CuadroTexto">
          <a:extLst>
            <a:ext uri="{FF2B5EF4-FFF2-40B4-BE49-F238E27FC236}">
              <a16:creationId xmlns:a16="http://schemas.microsoft.com/office/drawing/2014/main" id="{00000000-0008-0000-2000-00006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18" name="123 CuadroTexto">
          <a:extLst>
            <a:ext uri="{FF2B5EF4-FFF2-40B4-BE49-F238E27FC236}">
              <a16:creationId xmlns:a16="http://schemas.microsoft.com/office/drawing/2014/main" id="{00000000-0008-0000-2000-00006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19" name="124 CuadroTexto">
          <a:extLst>
            <a:ext uri="{FF2B5EF4-FFF2-40B4-BE49-F238E27FC236}">
              <a16:creationId xmlns:a16="http://schemas.microsoft.com/office/drawing/2014/main" id="{00000000-0008-0000-2000-00006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20" name="125 CuadroTexto">
          <a:extLst>
            <a:ext uri="{FF2B5EF4-FFF2-40B4-BE49-F238E27FC236}">
              <a16:creationId xmlns:a16="http://schemas.microsoft.com/office/drawing/2014/main" id="{00000000-0008-0000-2000-00007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21" name="143 CuadroTexto">
          <a:extLst>
            <a:ext uri="{FF2B5EF4-FFF2-40B4-BE49-F238E27FC236}">
              <a16:creationId xmlns:a16="http://schemas.microsoft.com/office/drawing/2014/main" id="{00000000-0008-0000-2000-00007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22" name="144 CuadroTexto">
          <a:extLst>
            <a:ext uri="{FF2B5EF4-FFF2-40B4-BE49-F238E27FC236}">
              <a16:creationId xmlns:a16="http://schemas.microsoft.com/office/drawing/2014/main" id="{00000000-0008-0000-2000-00007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23" name="145 CuadroTexto">
          <a:extLst>
            <a:ext uri="{FF2B5EF4-FFF2-40B4-BE49-F238E27FC236}">
              <a16:creationId xmlns:a16="http://schemas.microsoft.com/office/drawing/2014/main" id="{00000000-0008-0000-2000-00007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24" name="146 CuadroTexto">
          <a:extLst>
            <a:ext uri="{FF2B5EF4-FFF2-40B4-BE49-F238E27FC236}">
              <a16:creationId xmlns:a16="http://schemas.microsoft.com/office/drawing/2014/main" id="{00000000-0008-0000-2000-00007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25" name="147 CuadroTexto">
          <a:extLst>
            <a:ext uri="{FF2B5EF4-FFF2-40B4-BE49-F238E27FC236}">
              <a16:creationId xmlns:a16="http://schemas.microsoft.com/office/drawing/2014/main" id="{00000000-0008-0000-2000-00007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26" name="148 CuadroTexto">
          <a:extLst>
            <a:ext uri="{FF2B5EF4-FFF2-40B4-BE49-F238E27FC236}">
              <a16:creationId xmlns:a16="http://schemas.microsoft.com/office/drawing/2014/main" id="{00000000-0008-0000-2000-000076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27" name="149 CuadroTexto">
          <a:extLst>
            <a:ext uri="{FF2B5EF4-FFF2-40B4-BE49-F238E27FC236}">
              <a16:creationId xmlns:a16="http://schemas.microsoft.com/office/drawing/2014/main" id="{00000000-0008-0000-2000-00007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28" name="150 CuadroTexto">
          <a:extLst>
            <a:ext uri="{FF2B5EF4-FFF2-40B4-BE49-F238E27FC236}">
              <a16:creationId xmlns:a16="http://schemas.microsoft.com/office/drawing/2014/main" id="{00000000-0008-0000-2000-00007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29" name="151 CuadroTexto">
          <a:extLst>
            <a:ext uri="{FF2B5EF4-FFF2-40B4-BE49-F238E27FC236}">
              <a16:creationId xmlns:a16="http://schemas.microsoft.com/office/drawing/2014/main" id="{00000000-0008-0000-2000-00007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30" name="152 CuadroTexto">
          <a:extLst>
            <a:ext uri="{FF2B5EF4-FFF2-40B4-BE49-F238E27FC236}">
              <a16:creationId xmlns:a16="http://schemas.microsoft.com/office/drawing/2014/main" id="{00000000-0008-0000-2000-00007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31" name="153 CuadroTexto">
          <a:extLst>
            <a:ext uri="{FF2B5EF4-FFF2-40B4-BE49-F238E27FC236}">
              <a16:creationId xmlns:a16="http://schemas.microsoft.com/office/drawing/2014/main" id="{00000000-0008-0000-2000-00007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32" name="154 CuadroTexto">
          <a:extLst>
            <a:ext uri="{FF2B5EF4-FFF2-40B4-BE49-F238E27FC236}">
              <a16:creationId xmlns:a16="http://schemas.microsoft.com/office/drawing/2014/main" id="{00000000-0008-0000-2000-00007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33" name="155 CuadroTexto">
          <a:extLst>
            <a:ext uri="{FF2B5EF4-FFF2-40B4-BE49-F238E27FC236}">
              <a16:creationId xmlns:a16="http://schemas.microsoft.com/office/drawing/2014/main" id="{00000000-0008-0000-2000-00007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34" name="156 CuadroTexto">
          <a:extLst>
            <a:ext uri="{FF2B5EF4-FFF2-40B4-BE49-F238E27FC236}">
              <a16:creationId xmlns:a16="http://schemas.microsoft.com/office/drawing/2014/main" id="{00000000-0008-0000-2000-00007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35" name="157 CuadroTexto">
          <a:extLst>
            <a:ext uri="{FF2B5EF4-FFF2-40B4-BE49-F238E27FC236}">
              <a16:creationId xmlns:a16="http://schemas.microsoft.com/office/drawing/2014/main" id="{00000000-0008-0000-2000-00007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36" name="158 CuadroTexto">
          <a:extLst>
            <a:ext uri="{FF2B5EF4-FFF2-40B4-BE49-F238E27FC236}">
              <a16:creationId xmlns:a16="http://schemas.microsoft.com/office/drawing/2014/main" id="{00000000-0008-0000-2000-00008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37" name="159 CuadroTexto">
          <a:extLst>
            <a:ext uri="{FF2B5EF4-FFF2-40B4-BE49-F238E27FC236}">
              <a16:creationId xmlns:a16="http://schemas.microsoft.com/office/drawing/2014/main" id="{00000000-0008-0000-2000-00008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38" name="160 CuadroTexto">
          <a:extLst>
            <a:ext uri="{FF2B5EF4-FFF2-40B4-BE49-F238E27FC236}">
              <a16:creationId xmlns:a16="http://schemas.microsoft.com/office/drawing/2014/main" id="{00000000-0008-0000-2000-00008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39" name="161 CuadroTexto">
          <a:extLst>
            <a:ext uri="{FF2B5EF4-FFF2-40B4-BE49-F238E27FC236}">
              <a16:creationId xmlns:a16="http://schemas.microsoft.com/office/drawing/2014/main" id="{00000000-0008-0000-2000-00008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40" name="162 CuadroTexto">
          <a:extLst>
            <a:ext uri="{FF2B5EF4-FFF2-40B4-BE49-F238E27FC236}">
              <a16:creationId xmlns:a16="http://schemas.microsoft.com/office/drawing/2014/main" id="{00000000-0008-0000-2000-00008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41" name="163 CuadroTexto">
          <a:extLst>
            <a:ext uri="{FF2B5EF4-FFF2-40B4-BE49-F238E27FC236}">
              <a16:creationId xmlns:a16="http://schemas.microsoft.com/office/drawing/2014/main" id="{00000000-0008-0000-2000-00008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42" name="164 CuadroTexto">
          <a:extLst>
            <a:ext uri="{FF2B5EF4-FFF2-40B4-BE49-F238E27FC236}">
              <a16:creationId xmlns:a16="http://schemas.microsoft.com/office/drawing/2014/main" id="{00000000-0008-0000-2000-000086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43" name="165 CuadroTexto">
          <a:extLst>
            <a:ext uri="{FF2B5EF4-FFF2-40B4-BE49-F238E27FC236}">
              <a16:creationId xmlns:a16="http://schemas.microsoft.com/office/drawing/2014/main" id="{00000000-0008-0000-2000-00008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44" name="166 CuadroTexto">
          <a:extLst>
            <a:ext uri="{FF2B5EF4-FFF2-40B4-BE49-F238E27FC236}">
              <a16:creationId xmlns:a16="http://schemas.microsoft.com/office/drawing/2014/main" id="{00000000-0008-0000-2000-00008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45" name="167 CuadroTexto">
          <a:extLst>
            <a:ext uri="{FF2B5EF4-FFF2-40B4-BE49-F238E27FC236}">
              <a16:creationId xmlns:a16="http://schemas.microsoft.com/office/drawing/2014/main" id="{00000000-0008-0000-2000-00008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46" name="168 CuadroTexto">
          <a:extLst>
            <a:ext uri="{FF2B5EF4-FFF2-40B4-BE49-F238E27FC236}">
              <a16:creationId xmlns:a16="http://schemas.microsoft.com/office/drawing/2014/main" id="{00000000-0008-0000-2000-00008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47" name="169 CuadroTexto">
          <a:extLst>
            <a:ext uri="{FF2B5EF4-FFF2-40B4-BE49-F238E27FC236}">
              <a16:creationId xmlns:a16="http://schemas.microsoft.com/office/drawing/2014/main" id="{00000000-0008-0000-2000-00008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48" name="170 CuadroTexto">
          <a:extLst>
            <a:ext uri="{FF2B5EF4-FFF2-40B4-BE49-F238E27FC236}">
              <a16:creationId xmlns:a16="http://schemas.microsoft.com/office/drawing/2014/main" id="{00000000-0008-0000-2000-00008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49" name="171 CuadroTexto">
          <a:extLst>
            <a:ext uri="{FF2B5EF4-FFF2-40B4-BE49-F238E27FC236}">
              <a16:creationId xmlns:a16="http://schemas.microsoft.com/office/drawing/2014/main" id="{00000000-0008-0000-2000-00008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50" name="172 CuadroTexto">
          <a:extLst>
            <a:ext uri="{FF2B5EF4-FFF2-40B4-BE49-F238E27FC236}">
              <a16:creationId xmlns:a16="http://schemas.microsoft.com/office/drawing/2014/main" id="{00000000-0008-0000-2000-00008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51" name="173 CuadroTexto">
          <a:extLst>
            <a:ext uri="{FF2B5EF4-FFF2-40B4-BE49-F238E27FC236}">
              <a16:creationId xmlns:a16="http://schemas.microsoft.com/office/drawing/2014/main" id="{00000000-0008-0000-2000-00008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52" name="174 CuadroTexto">
          <a:extLst>
            <a:ext uri="{FF2B5EF4-FFF2-40B4-BE49-F238E27FC236}">
              <a16:creationId xmlns:a16="http://schemas.microsoft.com/office/drawing/2014/main" id="{00000000-0008-0000-2000-00009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53" name="175 CuadroTexto">
          <a:extLst>
            <a:ext uri="{FF2B5EF4-FFF2-40B4-BE49-F238E27FC236}">
              <a16:creationId xmlns:a16="http://schemas.microsoft.com/office/drawing/2014/main" id="{00000000-0008-0000-2000-00009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54" name="176 CuadroTexto">
          <a:extLst>
            <a:ext uri="{FF2B5EF4-FFF2-40B4-BE49-F238E27FC236}">
              <a16:creationId xmlns:a16="http://schemas.microsoft.com/office/drawing/2014/main" id="{00000000-0008-0000-2000-00009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55" name="177 CuadroTexto">
          <a:extLst>
            <a:ext uri="{FF2B5EF4-FFF2-40B4-BE49-F238E27FC236}">
              <a16:creationId xmlns:a16="http://schemas.microsoft.com/office/drawing/2014/main" id="{00000000-0008-0000-2000-00009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56" name="178 CuadroTexto">
          <a:extLst>
            <a:ext uri="{FF2B5EF4-FFF2-40B4-BE49-F238E27FC236}">
              <a16:creationId xmlns:a16="http://schemas.microsoft.com/office/drawing/2014/main" id="{00000000-0008-0000-2000-00009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57" name="179 CuadroTexto">
          <a:extLst>
            <a:ext uri="{FF2B5EF4-FFF2-40B4-BE49-F238E27FC236}">
              <a16:creationId xmlns:a16="http://schemas.microsoft.com/office/drawing/2014/main" id="{00000000-0008-0000-2000-00009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58" name="180 CuadroTexto">
          <a:extLst>
            <a:ext uri="{FF2B5EF4-FFF2-40B4-BE49-F238E27FC236}">
              <a16:creationId xmlns:a16="http://schemas.microsoft.com/office/drawing/2014/main" id="{00000000-0008-0000-2000-000096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59" name="181 CuadroTexto">
          <a:extLst>
            <a:ext uri="{FF2B5EF4-FFF2-40B4-BE49-F238E27FC236}">
              <a16:creationId xmlns:a16="http://schemas.microsoft.com/office/drawing/2014/main" id="{00000000-0008-0000-2000-00009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60" name="182 CuadroTexto">
          <a:extLst>
            <a:ext uri="{FF2B5EF4-FFF2-40B4-BE49-F238E27FC236}">
              <a16:creationId xmlns:a16="http://schemas.microsoft.com/office/drawing/2014/main" id="{00000000-0008-0000-2000-00009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61" name="183 CuadroTexto">
          <a:extLst>
            <a:ext uri="{FF2B5EF4-FFF2-40B4-BE49-F238E27FC236}">
              <a16:creationId xmlns:a16="http://schemas.microsoft.com/office/drawing/2014/main" id="{00000000-0008-0000-2000-00009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62" name="184 CuadroTexto">
          <a:extLst>
            <a:ext uri="{FF2B5EF4-FFF2-40B4-BE49-F238E27FC236}">
              <a16:creationId xmlns:a16="http://schemas.microsoft.com/office/drawing/2014/main" id="{00000000-0008-0000-2000-00009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63" name="185 CuadroTexto">
          <a:extLst>
            <a:ext uri="{FF2B5EF4-FFF2-40B4-BE49-F238E27FC236}">
              <a16:creationId xmlns:a16="http://schemas.microsoft.com/office/drawing/2014/main" id="{00000000-0008-0000-2000-00009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64" name="186 CuadroTexto">
          <a:extLst>
            <a:ext uri="{FF2B5EF4-FFF2-40B4-BE49-F238E27FC236}">
              <a16:creationId xmlns:a16="http://schemas.microsoft.com/office/drawing/2014/main" id="{00000000-0008-0000-2000-00009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65" name="187 CuadroTexto">
          <a:extLst>
            <a:ext uri="{FF2B5EF4-FFF2-40B4-BE49-F238E27FC236}">
              <a16:creationId xmlns:a16="http://schemas.microsoft.com/office/drawing/2014/main" id="{00000000-0008-0000-2000-00009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66" name="188 CuadroTexto">
          <a:extLst>
            <a:ext uri="{FF2B5EF4-FFF2-40B4-BE49-F238E27FC236}">
              <a16:creationId xmlns:a16="http://schemas.microsoft.com/office/drawing/2014/main" id="{00000000-0008-0000-2000-00009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67" name="189 CuadroTexto">
          <a:extLst>
            <a:ext uri="{FF2B5EF4-FFF2-40B4-BE49-F238E27FC236}">
              <a16:creationId xmlns:a16="http://schemas.microsoft.com/office/drawing/2014/main" id="{00000000-0008-0000-2000-00009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68" name="190 CuadroTexto">
          <a:extLst>
            <a:ext uri="{FF2B5EF4-FFF2-40B4-BE49-F238E27FC236}">
              <a16:creationId xmlns:a16="http://schemas.microsoft.com/office/drawing/2014/main" id="{00000000-0008-0000-2000-0000A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69" name="191 CuadroTexto">
          <a:extLst>
            <a:ext uri="{FF2B5EF4-FFF2-40B4-BE49-F238E27FC236}">
              <a16:creationId xmlns:a16="http://schemas.microsoft.com/office/drawing/2014/main" id="{00000000-0008-0000-2000-0000A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70" name="192 CuadroTexto">
          <a:extLst>
            <a:ext uri="{FF2B5EF4-FFF2-40B4-BE49-F238E27FC236}">
              <a16:creationId xmlns:a16="http://schemas.microsoft.com/office/drawing/2014/main" id="{00000000-0008-0000-2000-0000A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71" name="193 CuadroTexto">
          <a:extLst>
            <a:ext uri="{FF2B5EF4-FFF2-40B4-BE49-F238E27FC236}">
              <a16:creationId xmlns:a16="http://schemas.microsoft.com/office/drawing/2014/main" id="{00000000-0008-0000-2000-0000A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72" name="194 CuadroTexto">
          <a:extLst>
            <a:ext uri="{FF2B5EF4-FFF2-40B4-BE49-F238E27FC236}">
              <a16:creationId xmlns:a16="http://schemas.microsoft.com/office/drawing/2014/main" id="{00000000-0008-0000-2000-0000A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73" name="195 CuadroTexto">
          <a:extLst>
            <a:ext uri="{FF2B5EF4-FFF2-40B4-BE49-F238E27FC236}">
              <a16:creationId xmlns:a16="http://schemas.microsoft.com/office/drawing/2014/main" id="{00000000-0008-0000-2000-0000A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74" name="196 CuadroTexto">
          <a:extLst>
            <a:ext uri="{FF2B5EF4-FFF2-40B4-BE49-F238E27FC236}">
              <a16:creationId xmlns:a16="http://schemas.microsoft.com/office/drawing/2014/main" id="{00000000-0008-0000-2000-0000A6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75" name="197 CuadroTexto">
          <a:extLst>
            <a:ext uri="{FF2B5EF4-FFF2-40B4-BE49-F238E27FC236}">
              <a16:creationId xmlns:a16="http://schemas.microsoft.com/office/drawing/2014/main" id="{00000000-0008-0000-2000-0000A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76" name="198 CuadroTexto">
          <a:extLst>
            <a:ext uri="{FF2B5EF4-FFF2-40B4-BE49-F238E27FC236}">
              <a16:creationId xmlns:a16="http://schemas.microsoft.com/office/drawing/2014/main" id="{00000000-0008-0000-2000-0000A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77" name="199 CuadroTexto">
          <a:extLst>
            <a:ext uri="{FF2B5EF4-FFF2-40B4-BE49-F238E27FC236}">
              <a16:creationId xmlns:a16="http://schemas.microsoft.com/office/drawing/2014/main" id="{00000000-0008-0000-2000-0000A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78" name="200 CuadroTexto">
          <a:extLst>
            <a:ext uri="{FF2B5EF4-FFF2-40B4-BE49-F238E27FC236}">
              <a16:creationId xmlns:a16="http://schemas.microsoft.com/office/drawing/2014/main" id="{00000000-0008-0000-2000-0000A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79" name="201 CuadroTexto">
          <a:extLst>
            <a:ext uri="{FF2B5EF4-FFF2-40B4-BE49-F238E27FC236}">
              <a16:creationId xmlns:a16="http://schemas.microsoft.com/office/drawing/2014/main" id="{00000000-0008-0000-2000-0000A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80" name="202 CuadroTexto">
          <a:extLst>
            <a:ext uri="{FF2B5EF4-FFF2-40B4-BE49-F238E27FC236}">
              <a16:creationId xmlns:a16="http://schemas.microsoft.com/office/drawing/2014/main" id="{00000000-0008-0000-2000-0000A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81" name="203 CuadroTexto">
          <a:extLst>
            <a:ext uri="{FF2B5EF4-FFF2-40B4-BE49-F238E27FC236}">
              <a16:creationId xmlns:a16="http://schemas.microsoft.com/office/drawing/2014/main" id="{00000000-0008-0000-2000-0000A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82" name="204 CuadroTexto">
          <a:extLst>
            <a:ext uri="{FF2B5EF4-FFF2-40B4-BE49-F238E27FC236}">
              <a16:creationId xmlns:a16="http://schemas.microsoft.com/office/drawing/2014/main" id="{00000000-0008-0000-2000-0000A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83" name="205 CuadroTexto">
          <a:extLst>
            <a:ext uri="{FF2B5EF4-FFF2-40B4-BE49-F238E27FC236}">
              <a16:creationId xmlns:a16="http://schemas.microsoft.com/office/drawing/2014/main" id="{00000000-0008-0000-2000-0000A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84" name="206 CuadroTexto">
          <a:extLst>
            <a:ext uri="{FF2B5EF4-FFF2-40B4-BE49-F238E27FC236}">
              <a16:creationId xmlns:a16="http://schemas.microsoft.com/office/drawing/2014/main" id="{00000000-0008-0000-2000-0000B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85" name="207 CuadroTexto">
          <a:extLst>
            <a:ext uri="{FF2B5EF4-FFF2-40B4-BE49-F238E27FC236}">
              <a16:creationId xmlns:a16="http://schemas.microsoft.com/office/drawing/2014/main" id="{00000000-0008-0000-2000-0000B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86" name="208 CuadroTexto">
          <a:extLst>
            <a:ext uri="{FF2B5EF4-FFF2-40B4-BE49-F238E27FC236}">
              <a16:creationId xmlns:a16="http://schemas.microsoft.com/office/drawing/2014/main" id="{00000000-0008-0000-2000-0000B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87" name="209 CuadroTexto">
          <a:extLst>
            <a:ext uri="{FF2B5EF4-FFF2-40B4-BE49-F238E27FC236}">
              <a16:creationId xmlns:a16="http://schemas.microsoft.com/office/drawing/2014/main" id="{00000000-0008-0000-2000-0000B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88" name="210 CuadroTexto">
          <a:extLst>
            <a:ext uri="{FF2B5EF4-FFF2-40B4-BE49-F238E27FC236}">
              <a16:creationId xmlns:a16="http://schemas.microsoft.com/office/drawing/2014/main" id="{00000000-0008-0000-2000-0000B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89" name="211 CuadroTexto">
          <a:extLst>
            <a:ext uri="{FF2B5EF4-FFF2-40B4-BE49-F238E27FC236}">
              <a16:creationId xmlns:a16="http://schemas.microsoft.com/office/drawing/2014/main" id="{00000000-0008-0000-2000-0000B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90" name="212 CuadroTexto">
          <a:extLst>
            <a:ext uri="{FF2B5EF4-FFF2-40B4-BE49-F238E27FC236}">
              <a16:creationId xmlns:a16="http://schemas.microsoft.com/office/drawing/2014/main" id="{00000000-0008-0000-2000-0000B6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91" name="213 CuadroTexto">
          <a:extLst>
            <a:ext uri="{FF2B5EF4-FFF2-40B4-BE49-F238E27FC236}">
              <a16:creationId xmlns:a16="http://schemas.microsoft.com/office/drawing/2014/main" id="{00000000-0008-0000-2000-0000B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92" name="214 CuadroTexto">
          <a:extLst>
            <a:ext uri="{FF2B5EF4-FFF2-40B4-BE49-F238E27FC236}">
              <a16:creationId xmlns:a16="http://schemas.microsoft.com/office/drawing/2014/main" id="{00000000-0008-0000-2000-0000B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93" name="215 CuadroTexto">
          <a:extLst>
            <a:ext uri="{FF2B5EF4-FFF2-40B4-BE49-F238E27FC236}">
              <a16:creationId xmlns:a16="http://schemas.microsoft.com/office/drawing/2014/main" id="{00000000-0008-0000-2000-0000B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94" name="216 CuadroTexto">
          <a:extLst>
            <a:ext uri="{FF2B5EF4-FFF2-40B4-BE49-F238E27FC236}">
              <a16:creationId xmlns:a16="http://schemas.microsoft.com/office/drawing/2014/main" id="{00000000-0008-0000-2000-0000B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95" name="217 CuadroTexto">
          <a:extLst>
            <a:ext uri="{FF2B5EF4-FFF2-40B4-BE49-F238E27FC236}">
              <a16:creationId xmlns:a16="http://schemas.microsoft.com/office/drawing/2014/main" id="{00000000-0008-0000-2000-0000B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96" name="218 CuadroTexto">
          <a:extLst>
            <a:ext uri="{FF2B5EF4-FFF2-40B4-BE49-F238E27FC236}">
              <a16:creationId xmlns:a16="http://schemas.microsoft.com/office/drawing/2014/main" id="{00000000-0008-0000-2000-0000B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97" name="219 CuadroTexto">
          <a:extLst>
            <a:ext uri="{FF2B5EF4-FFF2-40B4-BE49-F238E27FC236}">
              <a16:creationId xmlns:a16="http://schemas.microsoft.com/office/drawing/2014/main" id="{00000000-0008-0000-2000-0000B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98" name="220 CuadroTexto">
          <a:extLst>
            <a:ext uri="{FF2B5EF4-FFF2-40B4-BE49-F238E27FC236}">
              <a16:creationId xmlns:a16="http://schemas.microsoft.com/office/drawing/2014/main" id="{00000000-0008-0000-2000-0000B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99" name="221 CuadroTexto">
          <a:extLst>
            <a:ext uri="{FF2B5EF4-FFF2-40B4-BE49-F238E27FC236}">
              <a16:creationId xmlns:a16="http://schemas.microsoft.com/office/drawing/2014/main" id="{00000000-0008-0000-2000-0000B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00" name="222 CuadroTexto">
          <a:extLst>
            <a:ext uri="{FF2B5EF4-FFF2-40B4-BE49-F238E27FC236}">
              <a16:creationId xmlns:a16="http://schemas.microsoft.com/office/drawing/2014/main" id="{00000000-0008-0000-2000-0000C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01" name="223 CuadroTexto">
          <a:extLst>
            <a:ext uri="{FF2B5EF4-FFF2-40B4-BE49-F238E27FC236}">
              <a16:creationId xmlns:a16="http://schemas.microsoft.com/office/drawing/2014/main" id="{00000000-0008-0000-2000-0000C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02" name="224 CuadroTexto">
          <a:extLst>
            <a:ext uri="{FF2B5EF4-FFF2-40B4-BE49-F238E27FC236}">
              <a16:creationId xmlns:a16="http://schemas.microsoft.com/office/drawing/2014/main" id="{00000000-0008-0000-2000-0000C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03" name="225 CuadroTexto">
          <a:extLst>
            <a:ext uri="{FF2B5EF4-FFF2-40B4-BE49-F238E27FC236}">
              <a16:creationId xmlns:a16="http://schemas.microsoft.com/office/drawing/2014/main" id="{00000000-0008-0000-2000-0000C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04" name="226 CuadroTexto">
          <a:extLst>
            <a:ext uri="{FF2B5EF4-FFF2-40B4-BE49-F238E27FC236}">
              <a16:creationId xmlns:a16="http://schemas.microsoft.com/office/drawing/2014/main" id="{00000000-0008-0000-2000-0000C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05" name="227 CuadroTexto">
          <a:extLst>
            <a:ext uri="{FF2B5EF4-FFF2-40B4-BE49-F238E27FC236}">
              <a16:creationId xmlns:a16="http://schemas.microsoft.com/office/drawing/2014/main" id="{00000000-0008-0000-2000-0000C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06" name="228 CuadroTexto">
          <a:extLst>
            <a:ext uri="{FF2B5EF4-FFF2-40B4-BE49-F238E27FC236}">
              <a16:creationId xmlns:a16="http://schemas.microsoft.com/office/drawing/2014/main" id="{00000000-0008-0000-2000-0000C6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07" name="229 CuadroTexto">
          <a:extLst>
            <a:ext uri="{FF2B5EF4-FFF2-40B4-BE49-F238E27FC236}">
              <a16:creationId xmlns:a16="http://schemas.microsoft.com/office/drawing/2014/main" id="{00000000-0008-0000-2000-0000C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08" name="230 CuadroTexto">
          <a:extLst>
            <a:ext uri="{FF2B5EF4-FFF2-40B4-BE49-F238E27FC236}">
              <a16:creationId xmlns:a16="http://schemas.microsoft.com/office/drawing/2014/main" id="{00000000-0008-0000-2000-0000C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09" name="231 CuadroTexto">
          <a:extLst>
            <a:ext uri="{FF2B5EF4-FFF2-40B4-BE49-F238E27FC236}">
              <a16:creationId xmlns:a16="http://schemas.microsoft.com/office/drawing/2014/main" id="{00000000-0008-0000-2000-0000C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10" name="232 CuadroTexto">
          <a:extLst>
            <a:ext uri="{FF2B5EF4-FFF2-40B4-BE49-F238E27FC236}">
              <a16:creationId xmlns:a16="http://schemas.microsoft.com/office/drawing/2014/main" id="{00000000-0008-0000-2000-0000C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11" name="233 CuadroTexto">
          <a:extLst>
            <a:ext uri="{FF2B5EF4-FFF2-40B4-BE49-F238E27FC236}">
              <a16:creationId xmlns:a16="http://schemas.microsoft.com/office/drawing/2014/main" id="{00000000-0008-0000-2000-0000C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12" name="234 CuadroTexto">
          <a:extLst>
            <a:ext uri="{FF2B5EF4-FFF2-40B4-BE49-F238E27FC236}">
              <a16:creationId xmlns:a16="http://schemas.microsoft.com/office/drawing/2014/main" id="{00000000-0008-0000-2000-0000C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13" name="235 CuadroTexto">
          <a:extLst>
            <a:ext uri="{FF2B5EF4-FFF2-40B4-BE49-F238E27FC236}">
              <a16:creationId xmlns:a16="http://schemas.microsoft.com/office/drawing/2014/main" id="{00000000-0008-0000-2000-0000C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14" name="236 CuadroTexto">
          <a:extLst>
            <a:ext uri="{FF2B5EF4-FFF2-40B4-BE49-F238E27FC236}">
              <a16:creationId xmlns:a16="http://schemas.microsoft.com/office/drawing/2014/main" id="{00000000-0008-0000-2000-0000C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15" name="237 CuadroTexto">
          <a:extLst>
            <a:ext uri="{FF2B5EF4-FFF2-40B4-BE49-F238E27FC236}">
              <a16:creationId xmlns:a16="http://schemas.microsoft.com/office/drawing/2014/main" id="{00000000-0008-0000-2000-0000C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16" name="238 CuadroTexto">
          <a:extLst>
            <a:ext uri="{FF2B5EF4-FFF2-40B4-BE49-F238E27FC236}">
              <a16:creationId xmlns:a16="http://schemas.microsoft.com/office/drawing/2014/main" id="{00000000-0008-0000-2000-0000D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17" name="239 CuadroTexto">
          <a:extLst>
            <a:ext uri="{FF2B5EF4-FFF2-40B4-BE49-F238E27FC236}">
              <a16:creationId xmlns:a16="http://schemas.microsoft.com/office/drawing/2014/main" id="{00000000-0008-0000-2000-0000D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18" name="240 CuadroTexto">
          <a:extLst>
            <a:ext uri="{FF2B5EF4-FFF2-40B4-BE49-F238E27FC236}">
              <a16:creationId xmlns:a16="http://schemas.microsoft.com/office/drawing/2014/main" id="{00000000-0008-0000-2000-0000D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19" name="241 CuadroTexto">
          <a:extLst>
            <a:ext uri="{FF2B5EF4-FFF2-40B4-BE49-F238E27FC236}">
              <a16:creationId xmlns:a16="http://schemas.microsoft.com/office/drawing/2014/main" id="{00000000-0008-0000-2000-0000D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20" name="242 CuadroTexto">
          <a:extLst>
            <a:ext uri="{FF2B5EF4-FFF2-40B4-BE49-F238E27FC236}">
              <a16:creationId xmlns:a16="http://schemas.microsoft.com/office/drawing/2014/main" id="{00000000-0008-0000-2000-0000D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21" name="243 CuadroTexto">
          <a:extLst>
            <a:ext uri="{FF2B5EF4-FFF2-40B4-BE49-F238E27FC236}">
              <a16:creationId xmlns:a16="http://schemas.microsoft.com/office/drawing/2014/main" id="{00000000-0008-0000-2000-0000D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22" name="244 CuadroTexto">
          <a:extLst>
            <a:ext uri="{FF2B5EF4-FFF2-40B4-BE49-F238E27FC236}">
              <a16:creationId xmlns:a16="http://schemas.microsoft.com/office/drawing/2014/main" id="{00000000-0008-0000-2000-0000D6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23" name="245 CuadroTexto">
          <a:extLst>
            <a:ext uri="{FF2B5EF4-FFF2-40B4-BE49-F238E27FC236}">
              <a16:creationId xmlns:a16="http://schemas.microsoft.com/office/drawing/2014/main" id="{00000000-0008-0000-2000-0000D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24" name="246 CuadroTexto">
          <a:extLst>
            <a:ext uri="{FF2B5EF4-FFF2-40B4-BE49-F238E27FC236}">
              <a16:creationId xmlns:a16="http://schemas.microsoft.com/office/drawing/2014/main" id="{00000000-0008-0000-2000-0000D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25" name="247 CuadroTexto">
          <a:extLst>
            <a:ext uri="{FF2B5EF4-FFF2-40B4-BE49-F238E27FC236}">
              <a16:creationId xmlns:a16="http://schemas.microsoft.com/office/drawing/2014/main" id="{00000000-0008-0000-2000-0000D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26" name="248 CuadroTexto">
          <a:extLst>
            <a:ext uri="{FF2B5EF4-FFF2-40B4-BE49-F238E27FC236}">
              <a16:creationId xmlns:a16="http://schemas.microsoft.com/office/drawing/2014/main" id="{00000000-0008-0000-2000-0000D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27" name="249 CuadroTexto">
          <a:extLst>
            <a:ext uri="{FF2B5EF4-FFF2-40B4-BE49-F238E27FC236}">
              <a16:creationId xmlns:a16="http://schemas.microsoft.com/office/drawing/2014/main" id="{00000000-0008-0000-2000-0000D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28" name="250 CuadroTexto">
          <a:extLst>
            <a:ext uri="{FF2B5EF4-FFF2-40B4-BE49-F238E27FC236}">
              <a16:creationId xmlns:a16="http://schemas.microsoft.com/office/drawing/2014/main" id="{00000000-0008-0000-2000-0000D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29" name="251 CuadroTexto">
          <a:extLst>
            <a:ext uri="{FF2B5EF4-FFF2-40B4-BE49-F238E27FC236}">
              <a16:creationId xmlns:a16="http://schemas.microsoft.com/office/drawing/2014/main" id="{00000000-0008-0000-2000-0000D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30" name="252 CuadroTexto">
          <a:extLst>
            <a:ext uri="{FF2B5EF4-FFF2-40B4-BE49-F238E27FC236}">
              <a16:creationId xmlns:a16="http://schemas.microsoft.com/office/drawing/2014/main" id="{00000000-0008-0000-2000-0000D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31" name="253 CuadroTexto">
          <a:extLst>
            <a:ext uri="{FF2B5EF4-FFF2-40B4-BE49-F238E27FC236}">
              <a16:creationId xmlns:a16="http://schemas.microsoft.com/office/drawing/2014/main" id="{00000000-0008-0000-2000-0000D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32" name="254 CuadroTexto">
          <a:extLst>
            <a:ext uri="{FF2B5EF4-FFF2-40B4-BE49-F238E27FC236}">
              <a16:creationId xmlns:a16="http://schemas.microsoft.com/office/drawing/2014/main" id="{00000000-0008-0000-2000-0000E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33" name="255 CuadroTexto">
          <a:extLst>
            <a:ext uri="{FF2B5EF4-FFF2-40B4-BE49-F238E27FC236}">
              <a16:creationId xmlns:a16="http://schemas.microsoft.com/office/drawing/2014/main" id="{00000000-0008-0000-2000-0000E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34" name="256 CuadroTexto">
          <a:extLst>
            <a:ext uri="{FF2B5EF4-FFF2-40B4-BE49-F238E27FC236}">
              <a16:creationId xmlns:a16="http://schemas.microsoft.com/office/drawing/2014/main" id="{00000000-0008-0000-2000-0000E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35" name="257 CuadroTexto">
          <a:extLst>
            <a:ext uri="{FF2B5EF4-FFF2-40B4-BE49-F238E27FC236}">
              <a16:creationId xmlns:a16="http://schemas.microsoft.com/office/drawing/2014/main" id="{00000000-0008-0000-2000-0000E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36" name="258 CuadroTexto">
          <a:extLst>
            <a:ext uri="{FF2B5EF4-FFF2-40B4-BE49-F238E27FC236}">
              <a16:creationId xmlns:a16="http://schemas.microsoft.com/office/drawing/2014/main" id="{00000000-0008-0000-2000-0000E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37" name="259 CuadroTexto">
          <a:extLst>
            <a:ext uri="{FF2B5EF4-FFF2-40B4-BE49-F238E27FC236}">
              <a16:creationId xmlns:a16="http://schemas.microsoft.com/office/drawing/2014/main" id="{00000000-0008-0000-2000-0000E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38" name="260 CuadroTexto">
          <a:extLst>
            <a:ext uri="{FF2B5EF4-FFF2-40B4-BE49-F238E27FC236}">
              <a16:creationId xmlns:a16="http://schemas.microsoft.com/office/drawing/2014/main" id="{00000000-0008-0000-2000-0000E6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39" name="261 CuadroTexto">
          <a:extLst>
            <a:ext uri="{FF2B5EF4-FFF2-40B4-BE49-F238E27FC236}">
              <a16:creationId xmlns:a16="http://schemas.microsoft.com/office/drawing/2014/main" id="{00000000-0008-0000-2000-0000E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40" name="262 CuadroTexto">
          <a:extLst>
            <a:ext uri="{FF2B5EF4-FFF2-40B4-BE49-F238E27FC236}">
              <a16:creationId xmlns:a16="http://schemas.microsoft.com/office/drawing/2014/main" id="{00000000-0008-0000-2000-0000E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41" name="263 CuadroTexto">
          <a:extLst>
            <a:ext uri="{FF2B5EF4-FFF2-40B4-BE49-F238E27FC236}">
              <a16:creationId xmlns:a16="http://schemas.microsoft.com/office/drawing/2014/main" id="{00000000-0008-0000-2000-0000E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42" name="264 CuadroTexto">
          <a:extLst>
            <a:ext uri="{FF2B5EF4-FFF2-40B4-BE49-F238E27FC236}">
              <a16:creationId xmlns:a16="http://schemas.microsoft.com/office/drawing/2014/main" id="{00000000-0008-0000-2000-0000E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43" name="265 CuadroTexto">
          <a:extLst>
            <a:ext uri="{FF2B5EF4-FFF2-40B4-BE49-F238E27FC236}">
              <a16:creationId xmlns:a16="http://schemas.microsoft.com/office/drawing/2014/main" id="{00000000-0008-0000-2000-0000E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44" name="266 CuadroTexto">
          <a:extLst>
            <a:ext uri="{FF2B5EF4-FFF2-40B4-BE49-F238E27FC236}">
              <a16:creationId xmlns:a16="http://schemas.microsoft.com/office/drawing/2014/main" id="{00000000-0008-0000-2000-0000E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45" name="267 CuadroTexto">
          <a:extLst>
            <a:ext uri="{FF2B5EF4-FFF2-40B4-BE49-F238E27FC236}">
              <a16:creationId xmlns:a16="http://schemas.microsoft.com/office/drawing/2014/main" id="{00000000-0008-0000-2000-0000E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2366" cy="207869"/>
    <xdr:sp macro="" textlink="">
      <xdr:nvSpPr>
        <xdr:cNvPr id="4846" name="268 CuadroTexto">
          <a:extLst>
            <a:ext uri="{FF2B5EF4-FFF2-40B4-BE49-F238E27FC236}">
              <a16:creationId xmlns:a16="http://schemas.microsoft.com/office/drawing/2014/main" id="{00000000-0008-0000-2000-0000EE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847" name="269 CuadroTexto">
          <a:extLst>
            <a:ext uri="{FF2B5EF4-FFF2-40B4-BE49-F238E27FC236}">
              <a16:creationId xmlns:a16="http://schemas.microsoft.com/office/drawing/2014/main" id="{00000000-0008-0000-2000-0000EF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848" name="270 CuadroTexto">
          <a:extLst>
            <a:ext uri="{FF2B5EF4-FFF2-40B4-BE49-F238E27FC236}">
              <a16:creationId xmlns:a16="http://schemas.microsoft.com/office/drawing/2014/main" id="{00000000-0008-0000-2000-0000F0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849" name="271 CuadroTexto">
          <a:extLst>
            <a:ext uri="{FF2B5EF4-FFF2-40B4-BE49-F238E27FC236}">
              <a16:creationId xmlns:a16="http://schemas.microsoft.com/office/drawing/2014/main" id="{00000000-0008-0000-2000-0000F1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850" name="272 CuadroTexto">
          <a:extLst>
            <a:ext uri="{FF2B5EF4-FFF2-40B4-BE49-F238E27FC236}">
              <a16:creationId xmlns:a16="http://schemas.microsoft.com/office/drawing/2014/main" id="{00000000-0008-0000-2000-0000F2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851" name="273 CuadroTexto">
          <a:extLst>
            <a:ext uri="{FF2B5EF4-FFF2-40B4-BE49-F238E27FC236}">
              <a16:creationId xmlns:a16="http://schemas.microsoft.com/office/drawing/2014/main" id="{00000000-0008-0000-2000-0000F3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852" name="274 CuadroTexto">
          <a:extLst>
            <a:ext uri="{FF2B5EF4-FFF2-40B4-BE49-F238E27FC236}">
              <a16:creationId xmlns:a16="http://schemas.microsoft.com/office/drawing/2014/main" id="{00000000-0008-0000-2000-0000F4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853" name="275 CuadroTexto">
          <a:extLst>
            <a:ext uri="{FF2B5EF4-FFF2-40B4-BE49-F238E27FC236}">
              <a16:creationId xmlns:a16="http://schemas.microsoft.com/office/drawing/2014/main" id="{00000000-0008-0000-2000-0000F5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854" name="276 CuadroTexto">
          <a:extLst>
            <a:ext uri="{FF2B5EF4-FFF2-40B4-BE49-F238E27FC236}">
              <a16:creationId xmlns:a16="http://schemas.microsoft.com/office/drawing/2014/main" id="{00000000-0008-0000-2000-0000F6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855" name="277 CuadroTexto">
          <a:extLst>
            <a:ext uri="{FF2B5EF4-FFF2-40B4-BE49-F238E27FC236}">
              <a16:creationId xmlns:a16="http://schemas.microsoft.com/office/drawing/2014/main" id="{00000000-0008-0000-2000-0000F7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856" name="278 CuadroTexto">
          <a:extLst>
            <a:ext uri="{FF2B5EF4-FFF2-40B4-BE49-F238E27FC236}">
              <a16:creationId xmlns:a16="http://schemas.microsoft.com/office/drawing/2014/main" id="{00000000-0008-0000-2000-0000F8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857" name="279 CuadroTexto">
          <a:extLst>
            <a:ext uri="{FF2B5EF4-FFF2-40B4-BE49-F238E27FC236}">
              <a16:creationId xmlns:a16="http://schemas.microsoft.com/office/drawing/2014/main" id="{00000000-0008-0000-2000-0000F9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858" name="280 CuadroTexto">
          <a:extLst>
            <a:ext uri="{FF2B5EF4-FFF2-40B4-BE49-F238E27FC236}">
              <a16:creationId xmlns:a16="http://schemas.microsoft.com/office/drawing/2014/main" id="{00000000-0008-0000-2000-0000FA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859" name="281 CuadroTexto">
          <a:extLst>
            <a:ext uri="{FF2B5EF4-FFF2-40B4-BE49-F238E27FC236}">
              <a16:creationId xmlns:a16="http://schemas.microsoft.com/office/drawing/2014/main" id="{00000000-0008-0000-2000-0000FB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860" name="282 CuadroTexto">
          <a:extLst>
            <a:ext uri="{FF2B5EF4-FFF2-40B4-BE49-F238E27FC236}">
              <a16:creationId xmlns:a16="http://schemas.microsoft.com/office/drawing/2014/main" id="{00000000-0008-0000-2000-0000FC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861" name="283 CuadroTexto">
          <a:extLst>
            <a:ext uri="{FF2B5EF4-FFF2-40B4-BE49-F238E27FC236}">
              <a16:creationId xmlns:a16="http://schemas.microsoft.com/office/drawing/2014/main" id="{00000000-0008-0000-2000-0000FD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862" name="284 CuadroTexto">
          <a:extLst>
            <a:ext uri="{FF2B5EF4-FFF2-40B4-BE49-F238E27FC236}">
              <a16:creationId xmlns:a16="http://schemas.microsoft.com/office/drawing/2014/main" id="{00000000-0008-0000-2000-0000FE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63" name="285 CuadroTexto">
          <a:extLst>
            <a:ext uri="{FF2B5EF4-FFF2-40B4-BE49-F238E27FC236}">
              <a16:creationId xmlns:a16="http://schemas.microsoft.com/office/drawing/2014/main" id="{00000000-0008-0000-2000-0000F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64" name="286 CuadroTexto">
          <a:extLst>
            <a:ext uri="{FF2B5EF4-FFF2-40B4-BE49-F238E27FC236}">
              <a16:creationId xmlns:a16="http://schemas.microsoft.com/office/drawing/2014/main" id="{00000000-0008-0000-2000-000000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65" name="287 CuadroTexto">
          <a:extLst>
            <a:ext uri="{FF2B5EF4-FFF2-40B4-BE49-F238E27FC236}">
              <a16:creationId xmlns:a16="http://schemas.microsoft.com/office/drawing/2014/main" id="{00000000-0008-0000-2000-000001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66" name="288 CuadroTexto">
          <a:extLst>
            <a:ext uri="{FF2B5EF4-FFF2-40B4-BE49-F238E27FC236}">
              <a16:creationId xmlns:a16="http://schemas.microsoft.com/office/drawing/2014/main" id="{00000000-0008-0000-2000-000002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67" name="289 CuadroTexto">
          <a:extLst>
            <a:ext uri="{FF2B5EF4-FFF2-40B4-BE49-F238E27FC236}">
              <a16:creationId xmlns:a16="http://schemas.microsoft.com/office/drawing/2014/main" id="{00000000-0008-0000-2000-000003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68" name="290 CuadroTexto">
          <a:extLst>
            <a:ext uri="{FF2B5EF4-FFF2-40B4-BE49-F238E27FC236}">
              <a16:creationId xmlns:a16="http://schemas.microsoft.com/office/drawing/2014/main" id="{00000000-0008-0000-2000-000004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69" name="291 CuadroTexto">
          <a:extLst>
            <a:ext uri="{FF2B5EF4-FFF2-40B4-BE49-F238E27FC236}">
              <a16:creationId xmlns:a16="http://schemas.microsoft.com/office/drawing/2014/main" id="{00000000-0008-0000-2000-000005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70" name="292 CuadroTexto">
          <a:extLst>
            <a:ext uri="{FF2B5EF4-FFF2-40B4-BE49-F238E27FC236}">
              <a16:creationId xmlns:a16="http://schemas.microsoft.com/office/drawing/2014/main" id="{00000000-0008-0000-2000-000006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71" name="293 CuadroTexto">
          <a:extLst>
            <a:ext uri="{FF2B5EF4-FFF2-40B4-BE49-F238E27FC236}">
              <a16:creationId xmlns:a16="http://schemas.microsoft.com/office/drawing/2014/main" id="{00000000-0008-0000-2000-000007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72" name="294 CuadroTexto">
          <a:extLst>
            <a:ext uri="{FF2B5EF4-FFF2-40B4-BE49-F238E27FC236}">
              <a16:creationId xmlns:a16="http://schemas.microsoft.com/office/drawing/2014/main" id="{00000000-0008-0000-2000-000008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73" name="295 CuadroTexto">
          <a:extLst>
            <a:ext uri="{FF2B5EF4-FFF2-40B4-BE49-F238E27FC236}">
              <a16:creationId xmlns:a16="http://schemas.microsoft.com/office/drawing/2014/main" id="{00000000-0008-0000-2000-000009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74" name="296 CuadroTexto">
          <a:extLst>
            <a:ext uri="{FF2B5EF4-FFF2-40B4-BE49-F238E27FC236}">
              <a16:creationId xmlns:a16="http://schemas.microsoft.com/office/drawing/2014/main" id="{00000000-0008-0000-2000-00000A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75" name="1 CuadroTexto">
          <a:extLst>
            <a:ext uri="{FF2B5EF4-FFF2-40B4-BE49-F238E27FC236}">
              <a16:creationId xmlns:a16="http://schemas.microsoft.com/office/drawing/2014/main" id="{00000000-0008-0000-2000-00000B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76" name="2 CuadroTexto">
          <a:extLst>
            <a:ext uri="{FF2B5EF4-FFF2-40B4-BE49-F238E27FC236}">
              <a16:creationId xmlns:a16="http://schemas.microsoft.com/office/drawing/2014/main" id="{00000000-0008-0000-2000-00000C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77" name="3 CuadroTexto">
          <a:extLst>
            <a:ext uri="{FF2B5EF4-FFF2-40B4-BE49-F238E27FC236}">
              <a16:creationId xmlns:a16="http://schemas.microsoft.com/office/drawing/2014/main" id="{00000000-0008-0000-2000-00000D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78" name="4 CuadroTexto">
          <a:extLst>
            <a:ext uri="{FF2B5EF4-FFF2-40B4-BE49-F238E27FC236}">
              <a16:creationId xmlns:a16="http://schemas.microsoft.com/office/drawing/2014/main" id="{00000000-0008-0000-2000-00000E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79" name="5 CuadroTexto">
          <a:extLst>
            <a:ext uri="{FF2B5EF4-FFF2-40B4-BE49-F238E27FC236}">
              <a16:creationId xmlns:a16="http://schemas.microsoft.com/office/drawing/2014/main" id="{00000000-0008-0000-2000-00000F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80" name="6 CuadroTexto">
          <a:extLst>
            <a:ext uri="{FF2B5EF4-FFF2-40B4-BE49-F238E27FC236}">
              <a16:creationId xmlns:a16="http://schemas.microsoft.com/office/drawing/2014/main" id="{00000000-0008-0000-2000-000010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81" name="7 CuadroTexto">
          <a:extLst>
            <a:ext uri="{FF2B5EF4-FFF2-40B4-BE49-F238E27FC236}">
              <a16:creationId xmlns:a16="http://schemas.microsoft.com/office/drawing/2014/main" id="{00000000-0008-0000-2000-000011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82" name="8 CuadroTexto">
          <a:extLst>
            <a:ext uri="{FF2B5EF4-FFF2-40B4-BE49-F238E27FC236}">
              <a16:creationId xmlns:a16="http://schemas.microsoft.com/office/drawing/2014/main" id="{00000000-0008-0000-2000-000012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83" name="9 CuadroTexto">
          <a:extLst>
            <a:ext uri="{FF2B5EF4-FFF2-40B4-BE49-F238E27FC236}">
              <a16:creationId xmlns:a16="http://schemas.microsoft.com/office/drawing/2014/main" id="{00000000-0008-0000-2000-000013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84" name="10 CuadroTexto">
          <a:extLst>
            <a:ext uri="{FF2B5EF4-FFF2-40B4-BE49-F238E27FC236}">
              <a16:creationId xmlns:a16="http://schemas.microsoft.com/office/drawing/2014/main" id="{00000000-0008-0000-2000-000014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85" name="11 CuadroTexto">
          <a:extLst>
            <a:ext uri="{FF2B5EF4-FFF2-40B4-BE49-F238E27FC236}">
              <a16:creationId xmlns:a16="http://schemas.microsoft.com/office/drawing/2014/main" id="{00000000-0008-0000-2000-000015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86" name="12 CuadroTexto">
          <a:extLst>
            <a:ext uri="{FF2B5EF4-FFF2-40B4-BE49-F238E27FC236}">
              <a16:creationId xmlns:a16="http://schemas.microsoft.com/office/drawing/2014/main" id="{00000000-0008-0000-2000-000016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87" name="13 CuadroTexto">
          <a:extLst>
            <a:ext uri="{FF2B5EF4-FFF2-40B4-BE49-F238E27FC236}">
              <a16:creationId xmlns:a16="http://schemas.microsoft.com/office/drawing/2014/main" id="{00000000-0008-0000-2000-000017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88" name="14 CuadroTexto">
          <a:extLst>
            <a:ext uri="{FF2B5EF4-FFF2-40B4-BE49-F238E27FC236}">
              <a16:creationId xmlns:a16="http://schemas.microsoft.com/office/drawing/2014/main" id="{00000000-0008-0000-2000-000018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89" name="15 CuadroTexto">
          <a:extLst>
            <a:ext uri="{FF2B5EF4-FFF2-40B4-BE49-F238E27FC236}">
              <a16:creationId xmlns:a16="http://schemas.microsoft.com/office/drawing/2014/main" id="{00000000-0008-0000-2000-000019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90" name="16 CuadroTexto">
          <a:extLst>
            <a:ext uri="{FF2B5EF4-FFF2-40B4-BE49-F238E27FC236}">
              <a16:creationId xmlns:a16="http://schemas.microsoft.com/office/drawing/2014/main" id="{00000000-0008-0000-2000-00001A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91" name="18 CuadroTexto">
          <a:extLst>
            <a:ext uri="{FF2B5EF4-FFF2-40B4-BE49-F238E27FC236}">
              <a16:creationId xmlns:a16="http://schemas.microsoft.com/office/drawing/2014/main" id="{00000000-0008-0000-2000-00001B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92" name="19 CuadroTexto">
          <a:extLst>
            <a:ext uri="{FF2B5EF4-FFF2-40B4-BE49-F238E27FC236}">
              <a16:creationId xmlns:a16="http://schemas.microsoft.com/office/drawing/2014/main" id="{00000000-0008-0000-2000-00001C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93" name="20 CuadroTexto">
          <a:extLst>
            <a:ext uri="{FF2B5EF4-FFF2-40B4-BE49-F238E27FC236}">
              <a16:creationId xmlns:a16="http://schemas.microsoft.com/office/drawing/2014/main" id="{00000000-0008-0000-2000-00001D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94" name="21 CuadroTexto">
          <a:extLst>
            <a:ext uri="{FF2B5EF4-FFF2-40B4-BE49-F238E27FC236}">
              <a16:creationId xmlns:a16="http://schemas.microsoft.com/office/drawing/2014/main" id="{00000000-0008-0000-2000-00001E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95" name="22 CuadroTexto">
          <a:extLst>
            <a:ext uri="{FF2B5EF4-FFF2-40B4-BE49-F238E27FC236}">
              <a16:creationId xmlns:a16="http://schemas.microsoft.com/office/drawing/2014/main" id="{00000000-0008-0000-2000-00001F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96" name="23 CuadroTexto">
          <a:extLst>
            <a:ext uri="{FF2B5EF4-FFF2-40B4-BE49-F238E27FC236}">
              <a16:creationId xmlns:a16="http://schemas.microsoft.com/office/drawing/2014/main" id="{00000000-0008-0000-2000-000020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97" name="24 CuadroTexto">
          <a:extLst>
            <a:ext uri="{FF2B5EF4-FFF2-40B4-BE49-F238E27FC236}">
              <a16:creationId xmlns:a16="http://schemas.microsoft.com/office/drawing/2014/main" id="{00000000-0008-0000-2000-000021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98" name="25 CuadroTexto">
          <a:extLst>
            <a:ext uri="{FF2B5EF4-FFF2-40B4-BE49-F238E27FC236}">
              <a16:creationId xmlns:a16="http://schemas.microsoft.com/office/drawing/2014/main" id="{00000000-0008-0000-2000-000022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99" name="26 CuadroTexto">
          <a:extLst>
            <a:ext uri="{FF2B5EF4-FFF2-40B4-BE49-F238E27FC236}">
              <a16:creationId xmlns:a16="http://schemas.microsoft.com/office/drawing/2014/main" id="{00000000-0008-0000-2000-000023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00" name="27 CuadroTexto">
          <a:extLst>
            <a:ext uri="{FF2B5EF4-FFF2-40B4-BE49-F238E27FC236}">
              <a16:creationId xmlns:a16="http://schemas.microsoft.com/office/drawing/2014/main" id="{00000000-0008-0000-2000-000024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01" name="28 CuadroTexto">
          <a:extLst>
            <a:ext uri="{FF2B5EF4-FFF2-40B4-BE49-F238E27FC236}">
              <a16:creationId xmlns:a16="http://schemas.microsoft.com/office/drawing/2014/main" id="{00000000-0008-0000-2000-000025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02" name="29 CuadroTexto">
          <a:extLst>
            <a:ext uri="{FF2B5EF4-FFF2-40B4-BE49-F238E27FC236}">
              <a16:creationId xmlns:a16="http://schemas.microsoft.com/office/drawing/2014/main" id="{00000000-0008-0000-2000-000026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03" name="30 CuadroTexto">
          <a:extLst>
            <a:ext uri="{FF2B5EF4-FFF2-40B4-BE49-F238E27FC236}">
              <a16:creationId xmlns:a16="http://schemas.microsoft.com/office/drawing/2014/main" id="{00000000-0008-0000-2000-000027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04" name="31 CuadroTexto">
          <a:extLst>
            <a:ext uri="{FF2B5EF4-FFF2-40B4-BE49-F238E27FC236}">
              <a16:creationId xmlns:a16="http://schemas.microsoft.com/office/drawing/2014/main" id="{00000000-0008-0000-2000-000028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05" name="32 CuadroTexto">
          <a:extLst>
            <a:ext uri="{FF2B5EF4-FFF2-40B4-BE49-F238E27FC236}">
              <a16:creationId xmlns:a16="http://schemas.microsoft.com/office/drawing/2014/main" id="{00000000-0008-0000-2000-000029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06" name="33 CuadroTexto">
          <a:extLst>
            <a:ext uri="{FF2B5EF4-FFF2-40B4-BE49-F238E27FC236}">
              <a16:creationId xmlns:a16="http://schemas.microsoft.com/office/drawing/2014/main" id="{00000000-0008-0000-2000-00002A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07" name="34 CuadroTexto">
          <a:extLst>
            <a:ext uri="{FF2B5EF4-FFF2-40B4-BE49-F238E27FC236}">
              <a16:creationId xmlns:a16="http://schemas.microsoft.com/office/drawing/2014/main" id="{00000000-0008-0000-2000-00002B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08" name="35 CuadroTexto">
          <a:extLst>
            <a:ext uri="{FF2B5EF4-FFF2-40B4-BE49-F238E27FC236}">
              <a16:creationId xmlns:a16="http://schemas.microsoft.com/office/drawing/2014/main" id="{00000000-0008-0000-2000-00002C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09" name="36 CuadroTexto">
          <a:extLst>
            <a:ext uri="{FF2B5EF4-FFF2-40B4-BE49-F238E27FC236}">
              <a16:creationId xmlns:a16="http://schemas.microsoft.com/office/drawing/2014/main" id="{00000000-0008-0000-2000-00002D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10" name="37 CuadroTexto">
          <a:extLst>
            <a:ext uri="{FF2B5EF4-FFF2-40B4-BE49-F238E27FC236}">
              <a16:creationId xmlns:a16="http://schemas.microsoft.com/office/drawing/2014/main" id="{00000000-0008-0000-2000-00002E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11" name="38 CuadroTexto">
          <a:extLst>
            <a:ext uri="{FF2B5EF4-FFF2-40B4-BE49-F238E27FC236}">
              <a16:creationId xmlns:a16="http://schemas.microsoft.com/office/drawing/2014/main" id="{00000000-0008-0000-2000-00002F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12" name="39 CuadroTexto">
          <a:extLst>
            <a:ext uri="{FF2B5EF4-FFF2-40B4-BE49-F238E27FC236}">
              <a16:creationId xmlns:a16="http://schemas.microsoft.com/office/drawing/2014/main" id="{00000000-0008-0000-2000-000030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13" name="40 CuadroTexto">
          <a:extLst>
            <a:ext uri="{FF2B5EF4-FFF2-40B4-BE49-F238E27FC236}">
              <a16:creationId xmlns:a16="http://schemas.microsoft.com/office/drawing/2014/main" id="{00000000-0008-0000-2000-000031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14" name="41 CuadroTexto">
          <a:extLst>
            <a:ext uri="{FF2B5EF4-FFF2-40B4-BE49-F238E27FC236}">
              <a16:creationId xmlns:a16="http://schemas.microsoft.com/office/drawing/2014/main" id="{00000000-0008-0000-2000-000032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15" name="42 CuadroTexto">
          <a:extLst>
            <a:ext uri="{FF2B5EF4-FFF2-40B4-BE49-F238E27FC236}">
              <a16:creationId xmlns:a16="http://schemas.microsoft.com/office/drawing/2014/main" id="{00000000-0008-0000-2000-000033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16" name="43 CuadroTexto">
          <a:extLst>
            <a:ext uri="{FF2B5EF4-FFF2-40B4-BE49-F238E27FC236}">
              <a16:creationId xmlns:a16="http://schemas.microsoft.com/office/drawing/2014/main" id="{00000000-0008-0000-2000-000034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17" name="44 CuadroTexto">
          <a:extLst>
            <a:ext uri="{FF2B5EF4-FFF2-40B4-BE49-F238E27FC236}">
              <a16:creationId xmlns:a16="http://schemas.microsoft.com/office/drawing/2014/main" id="{00000000-0008-0000-2000-000035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18" name="45 CuadroTexto">
          <a:extLst>
            <a:ext uri="{FF2B5EF4-FFF2-40B4-BE49-F238E27FC236}">
              <a16:creationId xmlns:a16="http://schemas.microsoft.com/office/drawing/2014/main" id="{00000000-0008-0000-2000-000036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19" name="46 CuadroTexto">
          <a:extLst>
            <a:ext uri="{FF2B5EF4-FFF2-40B4-BE49-F238E27FC236}">
              <a16:creationId xmlns:a16="http://schemas.microsoft.com/office/drawing/2014/main" id="{00000000-0008-0000-2000-000037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20" name="47 CuadroTexto">
          <a:extLst>
            <a:ext uri="{FF2B5EF4-FFF2-40B4-BE49-F238E27FC236}">
              <a16:creationId xmlns:a16="http://schemas.microsoft.com/office/drawing/2014/main" id="{00000000-0008-0000-2000-000038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21" name="48 CuadroTexto">
          <a:extLst>
            <a:ext uri="{FF2B5EF4-FFF2-40B4-BE49-F238E27FC236}">
              <a16:creationId xmlns:a16="http://schemas.microsoft.com/office/drawing/2014/main" id="{00000000-0008-0000-2000-000039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22" name="49 CuadroTexto">
          <a:extLst>
            <a:ext uri="{FF2B5EF4-FFF2-40B4-BE49-F238E27FC236}">
              <a16:creationId xmlns:a16="http://schemas.microsoft.com/office/drawing/2014/main" id="{00000000-0008-0000-2000-00003A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23" name="50 CuadroTexto">
          <a:extLst>
            <a:ext uri="{FF2B5EF4-FFF2-40B4-BE49-F238E27FC236}">
              <a16:creationId xmlns:a16="http://schemas.microsoft.com/office/drawing/2014/main" id="{00000000-0008-0000-2000-00003B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24" name="51 CuadroTexto">
          <a:extLst>
            <a:ext uri="{FF2B5EF4-FFF2-40B4-BE49-F238E27FC236}">
              <a16:creationId xmlns:a16="http://schemas.microsoft.com/office/drawing/2014/main" id="{00000000-0008-0000-2000-00003C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25" name="52 CuadroTexto">
          <a:extLst>
            <a:ext uri="{FF2B5EF4-FFF2-40B4-BE49-F238E27FC236}">
              <a16:creationId xmlns:a16="http://schemas.microsoft.com/office/drawing/2014/main" id="{00000000-0008-0000-2000-00003D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26" name="53 CuadroTexto">
          <a:extLst>
            <a:ext uri="{FF2B5EF4-FFF2-40B4-BE49-F238E27FC236}">
              <a16:creationId xmlns:a16="http://schemas.microsoft.com/office/drawing/2014/main" id="{00000000-0008-0000-2000-00003E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27" name="54 CuadroTexto">
          <a:extLst>
            <a:ext uri="{FF2B5EF4-FFF2-40B4-BE49-F238E27FC236}">
              <a16:creationId xmlns:a16="http://schemas.microsoft.com/office/drawing/2014/main" id="{00000000-0008-0000-2000-00003F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28" name="55 CuadroTexto">
          <a:extLst>
            <a:ext uri="{FF2B5EF4-FFF2-40B4-BE49-F238E27FC236}">
              <a16:creationId xmlns:a16="http://schemas.microsoft.com/office/drawing/2014/main" id="{00000000-0008-0000-2000-000040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29" name="56 CuadroTexto">
          <a:extLst>
            <a:ext uri="{FF2B5EF4-FFF2-40B4-BE49-F238E27FC236}">
              <a16:creationId xmlns:a16="http://schemas.microsoft.com/office/drawing/2014/main" id="{00000000-0008-0000-2000-000041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30" name="57 CuadroTexto">
          <a:extLst>
            <a:ext uri="{FF2B5EF4-FFF2-40B4-BE49-F238E27FC236}">
              <a16:creationId xmlns:a16="http://schemas.microsoft.com/office/drawing/2014/main" id="{00000000-0008-0000-2000-000042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31" name="58 CuadroTexto">
          <a:extLst>
            <a:ext uri="{FF2B5EF4-FFF2-40B4-BE49-F238E27FC236}">
              <a16:creationId xmlns:a16="http://schemas.microsoft.com/office/drawing/2014/main" id="{00000000-0008-0000-2000-000043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32" name="59 CuadroTexto">
          <a:extLst>
            <a:ext uri="{FF2B5EF4-FFF2-40B4-BE49-F238E27FC236}">
              <a16:creationId xmlns:a16="http://schemas.microsoft.com/office/drawing/2014/main" id="{00000000-0008-0000-2000-000044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33" name="60 CuadroTexto">
          <a:extLst>
            <a:ext uri="{FF2B5EF4-FFF2-40B4-BE49-F238E27FC236}">
              <a16:creationId xmlns:a16="http://schemas.microsoft.com/office/drawing/2014/main" id="{00000000-0008-0000-2000-000045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34" name="61 CuadroTexto">
          <a:extLst>
            <a:ext uri="{FF2B5EF4-FFF2-40B4-BE49-F238E27FC236}">
              <a16:creationId xmlns:a16="http://schemas.microsoft.com/office/drawing/2014/main" id="{00000000-0008-0000-2000-000046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35" name="62 CuadroTexto">
          <a:extLst>
            <a:ext uri="{FF2B5EF4-FFF2-40B4-BE49-F238E27FC236}">
              <a16:creationId xmlns:a16="http://schemas.microsoft.com/office/drawing/2014/main" id="{00000000-0008-0000-2000-000047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36" name="63 CuadroTexto">
          <a:extLst>
            <a:ext uri="{FF2B5EF4-FFF2-40B4-BE49-F238E27FC236}">
              <a16:creationId xmlns:a16="http://schemas.microsoft.com/office/drawing/2014/main" id="{00000000-0008-0000-2000-000048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37" name="64 CuadroTexto">
          <a:extLst>
            <a:ext uri="{FF2B5EF4-FFF2-40B4-BE49-F238E27FC236}">
              <a16:creationId xmlns:a16="http://schemas.microsoft.com/office/drawing/2014/main" id="{00000000-0008-0000-2000-000049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38" name="65 CuadroTexto">
          <a:extLst>
            <a:ext uri="{FF2B5EF4-FFF2-40B4-BE49-F238E27FC236}">
              <a16:creationId xmlns:a16="http://schemas.microsoft.com/office/drawing/2014/main" id="{00000000-0008-0000-2000-00004A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39" name="66 CuadroTexto">
          <a:extLst>
            <a:ext uri="{FF2B5EF4-FFF2-40B4-BE49-F238E27FC236}">
              <a16:creationId xmlns:a16="http://schemas.microsoft.com/office/drawing/2014/main" id="{00000000-0008-0000-2000-00004B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40" name="67 CuadroTexto">
          <a:extLst>
            <a:ext uri="{FF2B5EF4-FFF2-40B4-BE49-F238E27FC236}">
              <a16:creationId xmlns:a16="http://schemas.microsoft.com/office/drawing/2014/main" id="{00000000-0008-0000-2000-00004C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41" name="68 CuadroTexto">
          <a:extLst>
            <a:ext uri="{FF2B5EF4-FFF2-40B4-BE49-F238E27FC236}">
              <a16:creationId xmlns:a16="http://schemas.microsoft.com/office/drawing/2014/main" id="{00000000-0008-0000-2000-00004D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42" name="69 CuadroTexto">
          <a:extLst>
            <a:ext uri="{FF2B5EF4-FFF2-40B4-BE49-F238E27FC236}">
              <a16:creationId xmlns:a16="http://schemas.microsoft.com/office/drawing/2014/main" id="{00000000-0008-0000-2000-00004E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43" name="70 CuadroTexto">
          <a:extLst>
            <a:ext uri="{FF2B5EF4-FFF2-40B4-BE49-F238E27FC236}">
              <a16:creationId xmlns:a16="http://schemas.microsoft.com/office/drawing/2014/main" id="{00000000-0008-0000-2000-00004F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44" name="71 CuadroTexto">
          <a:extLst>
            <a:ext uri="{FF2B5EF4-FFF2-40B4-BE49-F238E27FC236}">
              <a16:creationId xmlns:a16="http://schemas.microsoft.com/office/drawing/2014/main" id="{00000000-0008-0000-2000-000050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45" name="72 CuadroTexto">
          <a:extLst>
            <a:ext uri="{FF2B5EF4-FFF2-40B4-BE49-F238E27FC236}">
              <a16:creationId xmlns:a16="http://schemas.microsoft.com/office/drawing/2014/main" id="{00000000-0008-0000-2000-000051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46" name="73 CuadroTexto">
          <a:extLst>
            <a:ext uri="{FF2B5EF4-FFF2-40B4-BE49-F238E27FC236}">
              <a16:creationId xmlns:a16="http://schemas.microsoft.com/office/drawing/2014/main" id="{00000000-0008-0000-2000-000052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47" name="74 CuadroTexto">
          <a:extLst>
            <a:ext uri="{FF2B5EF4-FFF2-40B4-BE49-F238E27FC236}">
              <a16:creationId xmlns:a16="http://schemas.microsoft.com/office/drawing/2014/main" id="{00000000-0008-0000-2000-000053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48" name="75 CuadroTexto">
          <a:extLst>
            <a:ext uri="{FF2B5EF4-FFF2-40B4-BE49-F238E27FC236}">
              <a16:creationId xmlns:a16="http://schemas.microsoft.com/office/drawing/2014/main" id="{00000000-0008-0000-2000-000054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49" name="76 CuadroTexto">
          <a:extLst>
            <a:ext uri="{FF2B5EF4-FFF2-40B4-BE49-F238E27FC236}">
              <a16:creationId xmlns:a16="http://schemas.microsoft.com/office/drawing/2014/main" id="{00000000-0008-0000-2000-000055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50" name="77 CuadroTexto">
          <a:extLst>
            <a:ext uri="{FF2B5EF4-FFF2-40B4-BE49-F238E27FC236}">
              <a16:creationId xmlns:a16="http://schemas.microsoft.com/office/drawing/2014/main" id="{00000000-0008-0000-2000-000056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51" name="78 CuadroTexto">
          <a:extLst>
            <a:ext uri="{FF2B5EF4-FFF2-40B4-BE49-F238E27FC236}">
              <a16:creationId xmlns:a16="http://schemas.microsoft.com/office/drawing/2014/main" id="{00000000-0008-0000-2000-000057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52" name="79 CuadroTexto">
          <a:extLst>
            <a:ext uri="{FF2B5EF4-FFF2-40B4-BE49-F238E27FC236}">
              <a16:creationId xmlns:a16="http://schemas.microsoft.com/office/drawing/2014/main" id="{00000000-0008-0000-2000-000058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53" name="80 CuadroTexto">
          <a:extLst>
            <a:ext uri="{FF2B5EF4-FFF2-40B4-BE49-F238E27FC236}">
              <a16:creationId xmlns:a16="http://schemas.microsoft.com/office/drawing/2014/main" id="{00000000-0008-0000-2000-000059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54" name="81 CuadroTexto">
          <a:extLst>
            <a:ext uri="{FF2B5EF4-FFF2-40B4-BE49-F238E27FC236}">
              <a16:creationId xmlns:a16="http://schemas.microsoft.com/office/drawing/2014/main" id="{00000000-0008-0000-2000-00005A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55" name="82 CuadroTexto">
          <a:extLst>
            <a:ext uri="{FF2B5EF4-FFF2-40B4-BE49-F238E27FC236}">
              <a16:creationId xmlns:a16="http://schemas.microsoft.com/office/drawing/2014/main" id="{00000000-0008-0000-2000-00005B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56" name="83 CuadroTexto">
          <a:extLst>
            <a:ext uri="{FF2B5EF4-FFF2-40B4-BE49-F238E27FC236}">
              <a16:creationId xmlns:a16="http://schemas.microsoft.com/office/drawing/2014/main" id="{00000000-0008-0000-2000-00005C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57" name="84 CuadroTexto">
          <a:extLst>
            <a:ext uri="{FF2B5EF4-FFF2-40B4-BE49-F238E27FC236}">
              <a16:creationId xmlns:a16="http://schemas.microsoft.com/office/drawing/2014/main" id="{00000000-0008-0000-2000-00005D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58" name="85 CuadroTexto">
          <a:extLst>
            <a:ext uri="{FF2B5EF4-FFF2-40B4-BE49-F238E27FC236}">
              <a16:creationId xmlns:a16="http://schemas.microsoft.com/office/drawing/2014/main" id="{00000000-0008-0000-2000-00005E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59" name="86 CuadroTexto">
          <a:extLst>
            <a:ext uri="{FF2B5EF4-FFF2-40B4-BE49-F238E27FC236}">
              <a16:creationId xmlns:a16="http://schemas.microsoft.com/office/drawing/2014/main" id="{00000000-0008-0000-2000-00005F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60" name="87 CuadroTexto">
          <a:extLst>
            <a:ext uri="{FF2B5EF4-FFF2-40B4-BE49-F238E27FC236}">
              <a16:creationId xmlns:a16="http://schemas.microsoft.com/office/drawing/2014/main" id="{00000000-0008-0000-2000-000060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61" name="88 CuadroTexto">
          <a:extLst>
            <a:ext uri="{FF2B5EF4-FFF2-40B4-BE49-F238E27FC236}">
              <a16:creationId xmlns:a16="http://schemas.microsoft.com/office/drawing/2014/main" id="{00000000-0008-0000-2000-000061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62" name="89 CuadroTexto">
          <a:extLst>
            <a:ext uri="{FF2B5EF4-FFF2-40B4-BE49-F238E27FC236}">
              <a16:creationId xmlns:a16="http://schemas.microsoft.com/office/drawing/2014/main" id="{00000000-0008-0000-2000-000062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63" name="102 CuadroTexto">
          <a:extLst>
            <a:ext uri="{FF2B5EF4-FFF2-40B4-BE49-F238E27FC236}">
              <a16:creationId xmlns:a16="http://schemas.microsoft.com/office/drawing/2014/main" id="{00000000-0008-0000-2000-000063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64" name="103 CuadroTexto">
          <a:extLst>
            <a:ext uri="{FF2B5EF4-FFF2-40B4-BE49-F238E27FC236}">
              <a16:creationId xmlns:a16="http://schemas.microsoft.com/office/drawing/2014/main" id="{00000000-0008-0000-2000-000064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65" name="104 CuadroTexto">
          <a:extLst>
            <a:ext uri="{FF2B5EF4-FFF2-40B4-BE49-F238E27FC236}">
              <a16:creationId xmlns:a16="http://schemas.microsoft.com/office/drawing/2014/main" id="{00000000-0008-0000-2000-000065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66" name="105 CuadroTexto">
          <a:extLst>
            <a:ext uri="{FF2B5EF4-FFF2-40B4-BE49-F238E27FC236}">
              <a16:creationId xmlns:a16="http://schemas.microsoft.com/office/drawing/2014/main" id="{00000000-0008-0000-2000-000066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67" name="106 CuadroTexto">
          <a:extLst>
            <a:ext uri="{FF2B5EF4-FFF2-40B4-BE49-F238E27FC236}">
              <a16:creationId xmlns:a16="http://schemas.microsoft.com/office/drawing/2014/main" id="{00000000-0008-0000-2000-000067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68" name="107 CuadroTexto">
          <a:extLst>
            <a:ext uri="{FF2B5EF4-FFF2-40B4-BE49-F238E27FC236}">
              <a16:creationId xmlns:a16="http://schemas.microsoft.com/office/drawing/2014/main" id="{00000000-0008-0000-2000-000068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69" name="108 CuadroTexto">
          <a:extLst>
            <a:ext uri="{FF2B5EF4-FFF2-40B4-BE49-F238E27FC236}">
              <a16:creationId xmlns:a16="http://schemas.microsoft.com/office/drawing/2014/main" id="{00000000-0008-0000-2000-000069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70" name="109 CuadroTexto">
          <a:extLst>
            <a:ext uri="{FF2B5EF4-FFF2-40B4-BE49-F238E27FC236}">
              <a16:creationId xmlns:a16="http://schemas.microsoft.com/office/drawing/2014/main" id="{00000000-0008-0000-2000-00006A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71" name="110 CuadroTexto">
          <a:extLst>
            <a:ext uri="{FF2B5EF4-FFF2-40B4-BE49-F238E27FC236}">
              <a16:creationId xmlns:a16="http://schemas.microsoft.com/office/drawing/2014/main" id="{00000000-0008-0000-2000-00006B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72" name="111 CuadroTexto">
          <a:extLst>
            <a:ext uri="{FF2B5EF4-FFF2-40B4-BE49-F238E27FC236}">
              <a16:creationId xmlns:a16="http://schemas.microsoft.com/office/drawing/2014/main" id="{00000000-0008-0000-2000-00006C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73" name="112 CuadroTexto">
          <a:extLst>
            <a:ext uri="{FF2B5EF4-FFF2-40B4-BE49-F238E27FC236}">
              <a16:creationId xmlns:a16="http://schemas.microsoft.com/office/drawing/2014/main" id="{00000000-0008-0000-2000-00006D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74" name="113 CuadroTexto">
          <a:extLst>
            <a:ext uri="{FF2B5EF4-FFF2-40B4-BE49-F238E27FC236}">
              <a16:creationId xmlns:a16="http://schemas.microsoft.com/office/drawing/2014/main" id="{00000000-0008-0000-2000-00006E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75" name="114 CuadroTexto">
          <a:extLst>
            <a:ext uri="{FF2B5EF4-FFF2-40B4-BE49-F238E27FC236}">
              <a16:creationId xmlns:a16="http://schemas.microsoft.com/office/drawing/2014/main" id="{00000000-0008-0000-2000-00006F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76" name="115 CuadroTexto">
          <a:extLst>
            <a:ext uri="{FF2B5EF4-FFF2-40B4-BE49-F238E27FC236}">
              <a16:creationId xmlns:a16="http://schemas.microsoft.com/office/drawing/2014/main" id="{00000000-0008-0000-2000-000070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77" name="116 CuadroTexto">
          <a:extLst>
            <a:ext uri="{FF2B5EF4-FFF2-40B4-BE49-F238E27FC236}">
              <a16:creationId xmlns:a16="http://schemas.microsoft.com/office/drawing/2014/main" id="{00000000-0008-0000-2000-000071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78" name="117 CuadroTexto">
          <a:extLst>
            <a:ext uri="{FF2B5EF4-FFF2-40B4-BE49-F238E27FC236}">
              <a16:creationId xmlns:a16="http://schemas.microsoft.com/office/drawing/2014/main" id="{00000000-0008-0000-2000-000072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79" name="126 CuadroTexto">
          <a:extLst>
            <a:ext uri="{FF2B5EF4-FFF2-40B4-BE49-F238E27FC236}">
              <a16:creationId xmlns:a16="http://schemas.microsoft.com/office/drawing/2014/main" id="{00000000-0008-0000-2000-000073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80" name="127 CuadroTexto">
          <a:extLst>
            <a:ext uri="{FF2B5EF4-FFF2-40B4-BE49-F238E27FC236}">
              <a16:creationId xmlns:a16="http://schemas.microsoft.com/office/drawing/2014/main" id="{00000000-0008-0000-2000-000074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81" name="128 CuadroTexto">
          <a:extLst>
            <a:ext uri="{FF2B5EF4-FFF2-40B4-BE49-F238E27FC236}">
              <a16:creationId xmlns:a16="http://schemas.microsoft.com/office/drawing/2014/main" id="{00000000-0008-0000-2000-000075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82" name="129 CuadroTexto">
          <a:extLst>
            <a:ext uri="{FF2B5EF4-FFF2-40B4-BE49-F238E27FC236}">
              <a16:creationId xmlns:a16="http://schemas.microsoft.com/office/drawing/2014/main" id="{00000000-0008-0000-2000-000076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83" name="130 CuadroTexto">
          <a:extLst>
            <a:ext uri="{FF2B5EF4-FFF2-40B4-BE49-F238E27FC236}">
              <a16:creationId xmlns:a16="http://schemas.microsoft.com/office/drawing/2014/main" id="{00000000-0008-0000-2000-000077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84" name="131 CuadroTexto">
          <a:extLst>
            <a:ext uri="{FF2B5EF4-FFF2-40B4-BE49-F238E27FC236}">
              <a16:creationId xmlns:a16="http://schemas.microsoft.com/office/drawing/2014/main" id="{00000000-0008-0000-2000-000078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85" name="132 CuadroTexto">
          <a:extLst>
            <a:ext uri="{FF2B5EF4-FFF2-40B4-BE49-F238E27FC236}">
              <a16:creationId xmlns:a16="http://schemas.microsoft.com/office/drawing/2014/main" id="{00000000-0008-0000-2000-000079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86" name="133 CuadroTexto">
          <a:extLst>
            <a:ext uri="{FF2B5EF4-FFF2-40B4-BE49-F238E27FC236}">
              <a16:creationId xmlns:a16="http://schemas.microsoft.com/office/drawing/2014/main" id="{00000000-0008-0000-2000-00007A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87" name="134 CuadroTexto">
          <a:extLst>
            <a:ext uri="{FF2B5EF4-FFF2-40B4-BE49-F238E27FC236}">
              <a16:creationId xmlns:a16="http://schemas.microsoft.com/office/drawing/2014/main" id="{00000000-0008-0000-2000-00007B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88" name="135 CuadroTexto">
          <a:extLst>
            <a:ext uri="{FF2B5EF4-FFF2-40B4-BE49-F238E27FC236}">
              <a16:creationId xmlns:a16="http://schemas.microsoft.com/office/drawing/2014/main" id="{00000000-0008-0000-2000-00007C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89" name="136 CuadroTexto">
          <a:extLst>
            <a:ext uri="{FF2B5EF4-FFF2-40B4-BE49-F238E27FC236}">
              <a16:creationId xmlns:a16="http://schemas.microsoft.com/office/drawing/2014/main" id="{00000000-0008-0000-2000-00007D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90" name="137 CuadroTexto">
          <a:extLst>
            <a:ext uri="{FF2B5EF4-FFF2-40B4-BE49-F238E27FC236}">
              <a16:creationId xmlns:a16="http://schemas.microsoft.com/office/drawing/2014/main" id="{00000000-0008-0000-2000-00007E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91" name="138 CuadroTexto">
          <a:extLst>
            <a:ext uri="{FF2B5EF4-FFF2-40B4-BE49-F238E27FC236}">
              <a16:creationId xmlns:a16="http://schemas.microsoft.com/office/drawing/2014/main" id="{00000000-0008-0000-2000-00007F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92" name="139 CuadroTexto">
          <a:extLst>
            <a:ext uri="{FF2B5EF4-FFF2-40B4-BE49-F238E27FC236}">
              <a16:creationId xmlns:a16="http://schemas.microsoft.com/office/drawing/2014/main" id="{00000000-0008-0000-2000-000080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93" name="140 CuadroTexto">
          <a:extLst>
            <a:ext uri="{FF2B5EF4-FFF2-40B4-BE49-F238E27FC236}">
              <a16:creationId xmlns:a16="http://schemas.microsoft.com/office/drawing/2014/main" id="{00000000-0008-0000-2000-000081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94" name="141 CuadroTexto">
          <a:extLst>
            <a:ext uri="{FF2B5EF4-FFF2-40B4-BE49-F238E27FC236}">
              <a16:creationId xmlns:a16="http://schemas.microsoft.com/office/drawing/2014/main" id="{00000000-0008-0000-2000-000082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95" name="142 CuadroTexto">
          <a:extLst>
            <a:ext uri="{FF2B5EF4-FFF2-40B4-BE49-F238E27FC236}">
              <a16:creationId xmlns:a16="http://schemas.microsoft.com/office/drawing/2014/main" id="{00000000-0008-0000-2000-000083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996" name="307 CuadroTexto">
          <a:extLst>
            <a:ext uri="{FF2B5EF4-FFF2-40B4-BE49-F238E27FC236}">
              <a16:creationId xmlns:a16="http://schemas.microsoft.com/office/drawing/2014/main" id="{00000000-0008-0000-2000-000084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997" name="308 CuadroTexto">
          <a:extLst>
            <a:ext uri="{FF2B5EF4-FFF2-40B4-BE49-F238E27FC236}">
              <a16:creationId xmlns:a16="http://schemas.microsoft.com/office/drawing/2014/main" id="{00000000-0008-0000-2000-000085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998" name="309 CuadroTexto">
          <a:extLst>
            <a:ext uri="{FF2B5EF4-FFF2-40B4-BE49-F238E27FC236}">
              <a16:creationId xmlns:a16="http://schemas.microsoft.com/office/drawing/2014/main" id="{00000000-0008-0000-2000-000086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999" name="310 CuadroTexto">
          <a:extLst>
            <a:ext uri="{FF2B5EF4-FFF2-40B4-BE49-F238E27FC236}">
              <a16:creationId xmlns:a16="http://schemas.microsoft.com/office/drawing/2014/main" id="{00000000-0008-0000-2000-000087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00" name="311 CuadroTexto">
          <a:extLst>
            <a:ext uri="{FF2B5EF4-FFF2-40B4-BE49-F238E27FC236}">
              <a16:creationId xmlns:a16="http://schemas.microsoft.com/office/drawing/2014/main" id="{00000000-0008-0000-2000-000088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01" name="312 CuadroTexto">
          <a:extLst>
            <a:ext uri="{FF2B5EF4-FFF2-40B4-BE49-F238E27FC236}">
              <a16:creationId xmlns:a16="http://schemas.microsoft.com/office/drawing/2014/main" id="{00000000-0008-0000-2000-000089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02" name="313 CuadroTexto">
          <a:extLst>
            <a:ext uri="{FF2B5EF4-FFF2-40B4-BE49-F238E27FC236}">
              <a16:creationId xmlns:a16="http://schemas.microsoft.com/office/drawing/2014/main" id="{00000000-0008-0000-2000-00008A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03" name="314 CuadroTexto">
          <a:extLst>
            <a:ext uri="{FF2B5EF4-FFF2-40B4-BE49-F238E27FC236}">
              <a16:creationId xmlns:a16="http://schemas.microsoft.com/office/drawing/2014/main" id="{00000000-0008-0000-2000-00008B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04" name="315 CuadroTexto">
          <a:extLst>
            <a:ext uri="{FF2B5EF4-FFF2-40B4-BE49-F238E27FC236}">
              <a16:creationId xmlns:a16="http://schemas.microsoft.com/office/drawing/2014/main" id="{00000000-0008-0000-2000-00008C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05" name="316 CuadroTexto">
          <a:extLst>
            <a:ext uri="{FF2B5EF4-FFF2-40B4-BE49-F238E27FC236}">
              <a16:creationId xmlns:a16="http://schemas.microsoft.com/office/drawing/2014/main" id="{00000000-0008-0000-2000-00008D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06" name="317 CuadroTexto">
          <a:extLst>
            <a:ext uri="{FF2B5EF4-FFF2-40B4-BE49-F238E27FC236}">
              <a16:creationId xmlns:a16="http://schemas.microsoft.com/office/drawing/2014/main" id="{00000000-0008-0000-2000-00008E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07" name="318 CuadroTexto">
          <a:extLst>
            <a:ext uri="{FF2B5EF4-FFF2-40B4-BE49-F238E27FC236}">
              <a16:creationId xmlns:a16="http://schemas.microsoft.com/office/drawing/2014/main" id="{00000000-0008-0000-2000-00008F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08" name="319 CuadroTexto">
          <a:extLst>
            <a:ext uri="{FF2B5EF4-FFF2-40B4-BE49-F238E27FC236}">
              <a16:creationId xmlns:a16="http://schemas.microsoft.com/office/drawing/2014/main" id="{00000000-0008-0000-2000-000090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09" name="320 CuadroTexto">
          <a:extLst>
            <a:ext uri="{FF2B5EF4-FFF2-40B4-BE49-F238E27FC236}">
              <a16:creationId xmlns:a16="http://schemas.microsoft.com/office/drawing/2014/main" id="{00000000-0008-0000-2000-000091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10" name="321 CuadroTexto">
          <a:extLst>
            <a:ext uri="{FF2B5EF4-FFF2-40B4-BE49-F238E27FC236}">
              <a16:creationId xmlns:a16="http://schemas.microsoft.com/office/drawing/2014/main" id="{00000000-0008-0000-2000-000092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11" name="322 CuadroTexto">
          <a:extLst>
            <a:ext uri="{FF2B5EF4-FFF2-40B4-BE49-F238E27FC236}">
              <a16:creationId xmlns:a16="http://schemas.microsoft.com/office/drawing/2014/main" id="{00000000-0008-0000-2000-000093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12" name="323 CuadroTexto">
          <a:extLst>
            <a:ext uri="{FF2B5EF4-FFF2-40B4-BE49-F238E27FC236}">
              <a16:creationId xmlns:a16="http://schemas.microsoft.com/office/drawing/2014/main" id="{00000000-0008-0000-2000-000094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13" name="324 CuadroTexto">
          <a:extLst>
            <a:ext uri="{FF2B5EF4-FFF2-40B4-BE49-F238E27FC236}">
              <a16:creationId xmlns:a16="http://schemas.microsoft.com/office/drawing/2014/main" id="{00000000-0008-0000-2000-000095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14" name="325 CuadroTexto">
          <a:extLst>
            <a:ext uri="{FF2B5EF4-FFF2-40B4-BE49-F238E27FC236}">
              <a16:creationId xmlns:a16="http://schemas.microsoft.com/office/drawing/2014/main" id="{00000000-0008-0000-2000-000096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15" name="326 CuadroTexto">
          <a:extLst>
            <a:ext uri="{FF2B5EF4-FFF2-40B4-BE49-F238E27FC236}">
              <a16:creationId xmlns:a16="http://schemas.microsoft.com/office/drawing/2014/main" id="{00000000-0008-0000-2000-000097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16" name="327 CuadroTexto">
          <a:extLst>
            <a:ext uri="{FF2B5EF4-FFF2-40B4-BE49-F238E27FC236}">
              <a16:creationId xmlns:a16="http://schemas.microsoft.com/office/drawing/2014/main" id="{00000000-0008-0000-2000-000098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17" name="328 CuadroTexto">
          <a:extLst>
            <a:ext uri="{FF2B5EF4-FFF2-40B4-BE49-F238E27FC236}">
              <a16:creationId xmlns:a16="http://schemas.microsoft.com/office/drawing/2014/main" id="{00000000-0008-0000-2000-000099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18" name="329 CuadroTexto">
          <a:extLst>
            <a:ext uri="{FF2B5EF4-FFF2-40B4-BE49-F238E27FC236}">
              <a16:creationId xmlns:a16="http://schemas.microsoft.com/office/drawing/2014/main" id="{00000000-0008-0000-2000-00009A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19" name="330 CuadroTexto">
          <a:extLst>
            <a:ext uri="{FF2B5EF4-FFF2-40B4-BE49-F238E27FC236}">
              <a16:creationId xmlns:a16="http://schemas.microsoft.com/office/drawing/2014/main" id="{00000000-0008-0000-2000-00009B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20" name="331 CuadroTexto">
          <a:extLst>
            <a:ext uri="{FF2B5EF4-FFF2-40B4-BE49-F238E27FC236}">
              <a16:creationId xmlns:a16="http://schemas.microsoft.com/office/drawing/2014/main" id="{00000000-0008-0000-2000-00009C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21" name="332 CuadroTexto">
          <a:extLst>
            <a:ext uri="{FF2B5EF4-FFF2-40B4-BE49-F238E27FC236}">
              <a16:creationId xmlns:a16="http://schemas.microsoft.com/office/drawing/2014/main" id="{00000000-0008-0000-2000-00009D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22" name="333 CuadroTexto">
          <a:extLst>
            <a:ext uri="{FF2B5EF4-FFF2-40B4-BE49-F238E27FC236}">
              <a16:creationId xmlns:a16="http://schemas.microsoft.com/office/drawing/2014/main" id="{00000000-0008-0000-2000-00009E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23" name="334 CuadroTexto">
          <a:extLst>
            <a:ext uri="{FF2B5EF4-FFF2-40B4-BE49-F238E27FC236}">
              <a16:creationId xmlns:a16="http://schemas.microsoft.com/office/drawing/2014/main" id="{00000000-0008-0000-2000-00009F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24" name="335 CuadroTexto">
          <a:extLst>
            <a:ext uri="{FF2B5EF4-FFF2-40B4-BE49-F238E27FC236}">
              <a16:creationId xmlns:a16="http://schemas.microsoft.com/office/drawing/2014/main" id="{00000000-0008-0000-2000-0000A0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25" name="336 CuadroTexto">
          <a:extLst>
            <a:ext uri="{FF2B5EF4-FFF2-40B4-BE49-F238E27FC236}">
              <a16:creationId xmlns:a16="http://schemas.microsoft.com/office/drawing/2014/main" id="{00000000-0008-0000-2000-0000A1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26" name="337 CuadroTexto">
          <a:extLst>
            <a:ext uri="{FF2B5EF4-FFF2-40B4-BE49-F238E27FC236}">
              <a16:creationId xmlns:a16="http://schemas.microsoft.com/office/drawing/2014/main" id="{00000000-0008-0000-2000-0000A2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27" name="338 CuadroTexto">
          <a:extLst>
            <a:ext uri="{FF2B5EF4-FFF2-40B4-BE49-F238E27FC236}">
              <a16:creationId xmlns:a16="http://schemas.microsoft.com/office/drawing/2014/main" id="{00000000-0008-0000-2000-0000A3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28" name="339 CuadroTexto">
          <a:extLst>
            <a:ext uri="{FF2B5EF4-FFF2-40B4-BE49-F238E27FC236}">
              <a16:creationId xmlns:a16="http://schemas.microsoft.com/office/drawing/2014/main" id="{00000000-0008-0000-2000-0000A4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29" name="340 CuadroTexto">
          <a:extLst>
            <a:ext uri="{FF2B5EF4-FFF2-40B4-BE49-F238E27FC236}">
              <a16:creationId xmlns:a16="http://schemas.microsoft.com/office/drawing/2014/main" id="{00000000-0008-0000-2000-0000A5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30" name="341 CuadroTexto">
          <a:extLst>
            <a:ext uri="{FF2B5EF4-FFF2-40B4-BE49-F238E27FC236}">
              <a16:creationId xmlns:a16="http://schemas.microsoft.com/office/drawing/2014/main" id="{00000000-0008-0000-2000-0000A6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31" name="342 CuadroTexto">
          <a:extLst>
            <a:ext uri="{FF2B5EF4-FFF2-40B4-BE49-F238E27FC236}">
              <a16:creationId xmlns:a16="http://schemas.microsoft.com/office/drawing/2014/main" id="{00000000-0008-0000-2000-0000A7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32" name="343 CuadroTexto">
          <a:extLst>
            <a:ext uri="{FF2B5EF4-FFF2-40B4-BE49-F238E27FC236}">
              <a16:creationId xmlns:a16="http://schemas.microsoft.com/office/drawing/2014/main" id="{00000000-0008-0000-2000-0000A8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33" name="344 CuadroTexto">
          <a:extLst>
            <a:ext uri="{FF2B5EF4-FFF2-40B4-BE49-F238E27FC236}">
              <a16:creationId xmlns:a16="http://schemas.microsoft.com/office/drawing/2014/main" id="{00000000-0008-0000-2000-0000A9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34" name="345 CuadroTexto">
          <a:extLst>
            <a:ext uri="{FF2B5EF4-FFF2-40B4-BE49-F238E27FC236}">
              <a16:creationId xmlns:a16="http://schemas.microsoft.com/office/drawing/2014/main" id="{00000000-0008-0000-2000-0000AA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35" name="346 CuadroTexto">
          <a:extLst>
            <a:ext uri="{FF2B5EF4-FFF2-40B4-BE49-F238E27FC236}">
              <a16:creationId xmlns:a16="http://schemas.microsoft.com/office/drawing/2014/main" id="{00000000-0008-0000-2000-0000AB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36" name="347 CuadroTexto">
          <a:extLst>
            <a:ext uri="{FF2B5EF4-FFF2-40B4-BE49-F238E27FC236}">
              <a16:creationId xmlns:a16="http://schemas.microsoft.com/office/drawing/2014/main" id="{00000000-0008-0000-2000-0000AC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37" name="348 CuadroTexto">
          <a:extLst>
            <a:ext uri="{FF2B5EF4-FFF2-40B4-BE49-F238E27FC236}">
              <a16:creationId xmlns:a16="http://schemas.microsoft.com/office/drawing/2014/main" id="{00000000-0008-0000-2000-0000AD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38" name="349 CuadroTexto">
          <a:extLst>
            <a:ext uri="{FF2B5EF4-FFF2-40B4-BE49-F238E27FC236}">
              <a16:creationId xmlns:a16="http://schemas.microsoft.com/office/drawing/2014/main" id="{00000000-0008-0000-2000-0000AE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39" name="350 CuadroTexto">
          <a:extLst>
            <a:ext uri="{FF2B5EF4-FFF2-40B4-BE49-F238E27FC236}">
              <a16:creationId xmlns:a16="http://schemas.microsoft.com/office/drawing/2014/main" id="{00000000-0008-0000-2000-0000AF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40" name="351 CuadroTexto">
          <a:extLst>
            <a:ext uri="{FF2B5EF4-FFF2-40B4-BE49-F238E27FC236}">
              <a16:creationId xmlns:a16="http://schemas.microsoft.com/office/drawing/2014/main" id="{00000000-0008-0000-2000-0000B0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41" name="352 CuadroTexto">
          <a:extLst>
            <a:ext uri="{FF2B5EF4-FFF2-40B4-BE49-F238E27FC236}">
              <a16:creationId xmlns:a16="http://schemas.microsoft.com/office/drawing/2014/main" id="{00000000-0008-0000-2000-0000B1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42" name="353 CuadroTexto">
          <a:extLst>
            <a:ext uri="{FF2B5EF4-FFF2-40B4-BE49-F238E27FC236}">
              <a16:creationId xmlns:a16="http://schemas.microsoft.com/office/drawing/2014/main" id="{00000000-0008-0000-2000-0000B2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43" name="354 CuadroTexto">
          <a:extLst>
            <a:ext uri="{FF2B5EF4-FFF2-40B4-BE49-F238E27FC236}">
              <a16:creationId xmlns:a16="http://schemas.microsoft.com/office/drawing/2014/main" id="{00000000-0008-0000-2000-0000B3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44" name="355 CuadroTexto">
          <a:extLst>
            <a:ext uri="{FF2B5EF4-FFF2-40B4-BE49-F238E27FC236}">
              <a16:creationId xmlns:a16="http://schemas.microsoft.com/office/drawing/2014/main" id="{00000000-0008-0000-2000-0000B4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45" name="356 CuadroTexto">
          <a:extLst>
            <a:ext uri="{FF2B5EF4-FFF2-40B4-BE49-F238E27FC236}">
              <a16:creationId xmlns:a16="http://schemas.microsoft.com/office/drawing/2014/main" id="{00000000-0008-0000-2000-0000B5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46" name="357 CuadroTexto">
          <a:extLst>
            <a:ext uri="{FF2B5EF4-FFF2-40B4-BE49-F238E27FC236}">
              <a16:creationId xmlns:a16="http://schemas.microsoft.com/office/drawing/2014/main" id="{00000000-0008-0000-2000-0000B6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47" name="358 CuadroTexto">
          <a:extLst>
            <a:ext uri="{FF2B5EF4-FFF2-40B4-BE49-F238E27FC236}">
              <a16:creationId xmlns:a16="http://schemas.microsoft.com/office/drawing/2014/main" id="{00000000-0008-0000-2000-0000B7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48" name="359 CuadroTexto">
          <a:extLst>
            <a:ext uri="{FF2B5EF4-FFF2-40B4-BE49-F238E27FC236}">
              <a16:creationId xmlns:a16="http://schemas.microsoft.com/office/drawing/2014/main" id="{00000000-0008-0000-2000-0000B8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49" name="360 CuadroTexto">
          <a:extLst>
            <a:ext uri="{FF2B5EF4-FFF2-40B4-BE49-F238E27FC236}">
              <a16:creationId xmlns:a16="http://schemas.microsoft.com/office/drawing/2014/main" id="{00000000-0008-0000-2000-0000B9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50" name="361 CuadroTexto">
          <a:extLst>
            <a:ext uri="{FF2B5EF4-FFF2-40B4-BE49-F238E27FC236}">
              <a16:creationId xmlns:a16="http://schemas.microsoft.com/office/drawing/2014/main" id="{00000000-0008-0000-2000-0000BA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51" name="362 CuadroTexto">
          <a:extLst>
            <a:ext uri="{FF2B5EF4-FFF2-40B4-BE49-F238E27FC236}">
              <a16:creationId xmlns:a16="http://schemas.microsoft.com/office/drawing/2014/main" id="{00000000-0008-0000-2000-0000BB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52" name="363 CuadroTexto">
          <a:extLst>
            <a:ext uri="{FF2B5EF4-FFF2-40B4-BE49-F238E27FC236}">
              <a16:creationId xmlns:a16="http://schemas.microsoft.com/office/drawing/2014/main" id="{00000000-0008-0000-2000-0000BC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53" name="364 CuadroTexto">
          <a:extLst>
            <a:ext uri="{FF2B5EF4-FFF2-40B4-BE49-F238E27FC236}">
              <a16:creationId xmlns:a16="http://schemas.microsoft.com/office/drawing/2014/main" id="{00000000-0008-0000-2000-0000BD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54" name="365 CuadroTexto">
          <a:extLst>
            <a:ext uri="{FF2B5EF4-FFF2-40B4-BE49-F238E27FC236}">
              <a16:creationId xmlns:a16="http://schemas.microsoft.com/office/drawing/2014/main" id="{00000000-0008-0000-2000-0000BE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55" name="366 CuadroTexto">
          <a:extLst>
            <a:ext uri="{FF2B5EF4-FFF2-40B4-BE49-F238E27FC236}">
              <a16:creationId xmlns:a16="http://schemas.microsoft.com/office/drawing/2014/main" id="{00000000-0008-0000-2000-0000BF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56" name="367 CuadroTexto">
          <a:extLst>
            <a:ext uri="{FF2B5EF4-FFF2-40B4-BE49-F238E27FC236}">
              <a16:creationId xmlns:a16="http://schemas.microsoft.com/office/drawing/2014/main" id="{00000000-0008-0000-2000-0000C0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57" name="368 CuadroTexto">
          <a:extLst>
            <a:ext uri="{FF2B5EF4-FFF2-40B4-BE49-F238E27FC236}">
              <a16:creationId xmlns:a16="http://schemas.microsoft.com/office/drawing/2014/main" id="{00000000-0008-0000-2000-0000C1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58" name="369 CuadroTexto">
          <a:extLst>
            <a:ext uri="{FF2B5EF4-FFF2-40B4-BE49-F238E27FC236}">
              <a16:creationId xmlns:a16="http://schemas.microsoft.com/office/drawing/2014/main" id="{00000000-0008-0000-2000-0000C2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59" name="370 CuadroTexto">
          <a:extLst>
            <a:ext uri="{FF2B5EF4-FFF2-40B4-BE49-F238E27FC236}">
              <a16:creationId xmlns:a16="http://schemas.microsoft.com/office/drawing/2014/main" id="{00000000-0008-0000-2000-0000C3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60" name="371 CuadroTexto">
          <a:extLst>
            <a:ext uri="{FF2B5EF4-FFF2-40B4-BE49-F238E27FC236}">
              <a16:creationId xmlns:a16="http://schemas.microsoft.com/office/drawing/2014/main" id="{00000000-0008-0000-2000-0000C4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61" name="372 CuadroTexto">
          <a:extLst>
            <a:ext uri="{FF2B5EF4-FFF2-40B4-BE49-F238E27FC236}">
              <a16:creationId xmlns:a16="http://schemas.microsoft.com/office/drawing/2014/main" id="{00000000-0008-0000-2000-0000C5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62" name="373 CuadroTexto">
          <a:extLst>
            <a:ext uri="{FF2B5EF4-FFF2-40B4-BE49-F238E27FC236}">
              <a16:creationId xmlns:a16="http://schemas.microsoft.com/office/drawing/2014/main" id="{00000000-0008-0000-2000-0000C6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63" name="374 CuadroTexto">
          <a:extLst>
            <a:ext uri="{FF2B5EF4-FFF2-40B4-BE49-F238E27FC236}">
              <a16:creationId xmlns:a16="http://schemas.microsoft.com/office/drawing/2014/main" id="{00000000-0008-0000-2000-0000C7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64" name="375 CuadroTexto">
          <a:extLst>
            <a:ext uri="{FF2B5EF4-FFF2-40B4-BE49-F238E27FC236}">
              <a16:creationId xmlns:a16="http://schemas.microsoft.com/office/drawing/2014/main" id="{00000000-0008-0000-2000-0000C8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65" name="376 CuadroTexto">
          <a:extLst>
            <a:ext uri="{FF2B5EF4-FFF2-40B4-BE49-F238E27FC236}">
              <a16:creationId xmlns:a16="http://schemas.microsoft.com/office/drawing/2014/main" id="{00000000-0008-0000-2000-0000C9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66" name="377 CuadroTexto">
          <a:extLst>
            <a:ext uri="{FF2B5EF4-FFF2-40B4-BE49-F238E27FC236}">
              <a16:creationId xmlns:a16="http://schemas.microsoft.com/office/drawing/2014/main" id="{00000000-0008-0000-2000-0000CA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67" name="378 CuadroTexto">
          <a:extLst>
            <a:ext uri="{FF2B5EF4-FFF2-40B4-BE49-F238E27FC236}">
              <a16:creationId xmlns:a16="http://schemas.microsoft.com/office/drawing/2014/main" id="{00000000-0008-0000-2000-0000CB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68" name="379 CuadroTexto">
          <a:extLst>
            <a:ext uri="{FF2B5EF4-FFF2-40B4-BE49-F238E27FC236}">
              <a16:creationId xmlns:a16="http://schemas.microsoft.com/office/drawing/2014/main" id="{00000000-0008-0000-2000-0000CC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69" name="380 CuadroTexto">
          <a:extLst>
            <a:ext uri="{FF2B5EF4-FFF2-40B4-BE49-F238E27FC236}">
              <a16:creationId xmlns:a16="http://schemas.microsoft.com/office/drawing/2014/main" id="{00000000-0008-0000-2000-0000CD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70" name="381 CuadroTexto">
          <a:extLst>
            <a:ext uri="{FF2B5EF4-FFF2-40B4-BE49-F238E27FC236}">
              <a16:creationId xmlns:a16="http://schemas.microsoft.com/office/drawing/2014/main" id="{00000000-0008-0000-2000-0000CE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71" name="382 CuadroTexto">
          <a:extLst>
            <a:ext uri="{FF2B5EF4-FFF2-40B4-BE49-F238E27FC236}">
              <a16:creationId xmlns:a16="http://schemas.microsoft.com/office/drawing/2014/main" id="{00000000-0008-0000-2000-0000CF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72" name="383 CuadroTexto">
          <a:extLst>
            <a:ext uri="{FF2B5EF4-FFF2-40B4-BE49-F238E27FC236}">
              <a16:creationId xmlns:a16="http://schemas.microsoft.com/office/drawing/2014/main" id="{00000000-0008-0000-2000-0000D0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73" name="384 CuadroTexto">
          <a:extLst>
            <a:ext uri="{FF2B5EF4-FFF2-40B4-BE49-F238E27FC236}">
              <a16:creationId xmlns:a16="http://schemas.microsoft.com/office/drawing/2014/main" id="{00000000-0008-0000-2000-0000D1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74" name="385 CuadroTexto">
          <a:extLst>
            <a:ext uri="{FF2B5EF4-FFF2-40B4-BE49-F238E27FC236}">
              <a16:creationId xmlns:a16="http://schemas.microsoft.com/office/drawing/2014/main" id="{00000000-0008-0000-2000-0000D2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75" name="386 CuadroTexto">
          <a:extLst>
            <a:ext uri="{FF2B5EF4-FFF2-40B4-BE49-F238E27FC236}">
              <a16:creationId xmlns:a16="http://schemas.microsoft.com/office/drawing/2014/main" id="{00000000-0008-0000-2000-0000D3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76" name="387 CuadroTexto">
          <a:extLst>
            <a:ext uri="{FF2B5EF4-FFF2-40B4-BE49-F238E27FC236}">
              <a16:creationId xmlns:a16="http://schemas.microsoft.com/office/drawing/2014/main" id="{00000000-0008-0000-2000-0000D4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77" name="388 CuadroTexto">
          <a:extLst>
            <a:ext uri="{FF2B5EF4-FFF2-40B4-BE49-F238E27FC236}">
              <a16:creationId xmlns:a16="http://schemas.microsoft.com/office/drawing/2014/main" id="{00000000-0008-0000-2000-0000D5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78" name="389 CuadroTexto">
          <a:extLst>
            <a:ext uri="{FF2B5EF4-FFF2-40B4-BE49-F238E27FC236}">
              <a16:creationId xmlns:a16="http://schemas.microsoft.com/office/drawing/2014/main" id="{00000000-0008-0000-2000-0000D6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79" name="390 CuadroTexto">
          <a:extLst>
            <a:ext uri="{FF2B5EF4-FFF2-40B4-BE49-F238E27FC236}">
              <a16:creationId xmlns:a16="http://schemas.microsoft.com/office/drawing/2014/main" id="{00000000-0008-0000-2000-0000D7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80" name="391 CuadroTexto">
          <a:extLst>
            <a:ext uri="{FF2B5EF4-FFF2-40B4-BE49-F238E27FC236}">
              <a16:creationId xmlns:a16="http://schemas.microsoft.com/office/drawing/2014/main" id="{00000000-0008-0000-2000-0000D8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81" name="392 CuadroTexto">
          <a:extLst>
            <a:ext uri="{FF2B5EF4-FFF2-40B4-BE49-F238E27FC236}">
              <a16:creationId xmlns:a16="http://schemas.microsoft.com/office/drawing/2014/main" id="{00000000-0008-0000-2000-0000D9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82" name="393 CuadroTexto">
          <a:extLst>
            <a:ext uri="{FF2B5EF4-FFF2-40B4-BE49-F238E27FC236}">
              <a16:creationId xmlns:a16="http://schemas.microsoft.com/office/drawing/2014/main" id="{00000000-0008-0000-2000-0000DA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83" name="394 CuadroTexto">
          <a:extLst>
            <a:ext uri="{FF2B5EF4-FFF2-40B4-BE49-F238E27FC236}">
              <a16:creationId xmlns:a16="http://schemas.microsoft.com/office/drawing/2014/main" id="{00000000-0008-0000-2000-0000DB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84" name="395 CuadroTexto">
          <a:extLst>
            <a:ext uri="{FF2B5EF4-FFF2-40B4-BE49-F238E27FC236}">
              <a16:creationId xmlns:a16="http://schemas.microsoft.com/office/drawing/2014/main" id="{00000000-0008-0000-2000-0000DC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85" name="396 CuadroTexto">
          <a:extLst>
            <a:ext uri="{FF2B5EF4-FFF2-40B4-BE49-F238E27FC236}">
              <a16:creationId xmlns:a16="http://schemas.microsoft.com/office/drawing/2014/main" id="{00000000-0008-0000-2000-0000DD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86" name="397 CuadroTexto">
          <a:extLst>
            <a:ext uri="{FF2B5EF4-FFF2-40B4-BE49-F238E27FC236}">
              <a16:creationId xmlns:a16="http://schemas.microsoft.com/office/drawing/2014/main" id="{00000000-0008-0000-2000-0000DE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87" name="398 CuadroTexto">
          <a:extLst>
            <a:ext uri="{FF2B5EF4-FFF2-40B4-BE49-F238E27FC236}">
              <a16:creationId xmlns:a16="http://schemas.microsoft.com/office/drawing/2014/main" id="{00000000-0008-0000-2000-0000DF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88" name="399 CuadroTexto">
          <a:extLst>
            <a:ext uri="{FF2B5EF4-FFF2-40B4-BE49-F238E27FC236}">
              <a16:creationId xmlns:a16="http://schemas.microsoft.com/office/drawing/2014/main" id="{00000000-0008-0000-2000-0000E0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89" name="400 CuadroTexto">
          <a:extLst>
            <a:ext uri="{FF2B5EF4-FFF2-40B4-BE49-F238E27FC236}">
              <a16:creationId xmlns:a16="http://schemas.microsoft.com/office/drawing/2014/main" id="{00000000-0008-0000-2000-0000E1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90" name="401 CuadroTexto">
          <a:extLst>
            <a:ext uri="{FF2B5EF4-FFF2-40B4-BE49-F238E27FC236}">
              <a16:creationId xmlns:a16="http://schemas.microsoft.com/office/drawing/2014/main" id="{00000000-0008-0000-2000-0000E2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91" name="402 CuadroTexto">
          <a:extLst>
            <a:ext uri="{FF2B5EF4-FFF2-40B4-BE49-F238E27FC236}">
              <a16:creationId xmlns:a16="http://schemas.microsoft.com/office/drawing/2014/main" id="{00000000-0008-0000-2000-0000E3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92" name="403 CuadroTexto">
          <a:extLst>
            <a:ext uri="{FF2B5EF4-FFF2-40B4-BE49-F238E27FC236}">
              <a16:creationId xmlns:a16="http://schemas.microsoft.com/office/drawing/2014/main" id="{00000000-0008-0000-2000-0000E4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93" name="404 CuadroTexto">
          <a:extLst>
            <a:ext uri="{FF2B5EF4-FFF2-40B4-BE49-F238E27FC236}">
              <a16:creationId xmlns:a16="http://schemas.microsoft.com/office/drawing/2014/main" id="{00000000-0008-0000-2000-0000E5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94" name="405 CuadroTexto">
          <a:extLst>
            <a:ext uri="{FF2B5EF4-FFF2-40B4-BE49-F238E27FC236}">
              <a16:creationId xmlns:a16="http://schemas.microsoft.com/office/drawing/2014/main" id="{00000000-0008-0000-2000-0000E6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95" name="406 CuadroTexto">
          <a:extLst>
            <a:ext uri="{FF2B5EF4-FFF2-40B4-BE49-F238E27FC236}">
              <a16:creationId xmlns:a16="http://schemas.microsoft.com/office/drawing/2014/main" id="{00000000-0008-0000-2000-0000E7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96" name="407 CuadroTexto">
          <a:extLst>
            <a:ext uri="{FF2B5EF4-FFF2-40B4-BE49-F238E27FC236}">
              <a16:creationId xmlns:a16="http://schemas.microsoft.com/office/drawing/2014/main" id="{00000000-0008-0000-2000-0000E8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97" name="408 CuadroTexto">
          <a:extLst>
            <a:ext uri="{FF2B5EF4-FFF2-40B4-BE49-F238E27FC236}">
              <a16:creationId xmlns:a16="http://schemas.microsoft.com/office/drawing/2014/main" id="{00000000-0008-0000-2000-0000E9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98" name="409 CuadroTexto">
          <a:extLst>
            <a:ext uri="{FF2B5EF4-FFF2-40B4-BE49-F238E27FC236}">
              <a16:creationId xmlns:a16="http://schemas.microsoft.com/office/drawing/2014/main" id="{00000000-0008-0000-2000-0000EA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99" name="410 CuadroTexto">
          <a:extLst>
            <a:ext uri="{FF2B5EF4-FFF2-40B4-BE49-F238E27FC236}">
              <a16:creationId xmlns:a16="http://schemas.microsoft.com/office/drawing/2014/main" id="{00000000-0008-0000-2000-0000EB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100" name="411 CuadroTexto">
          <a:extLst>
            <a:ext uri="{FF2B5EF4-FFF2-40B4-BE49-F238E27FC236}">
              <a16:creationId xmlns:a16="http://schemas.microsoft.com/office/drawing/2014/main" id="{00000000-0008-0000-2000-0000EC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101" name="412 CuadroTexto">
          <a:extLst>
            <a:ext uri="{FF2B5EF4-FFF2-40B4-BE49-F238E27FC236}">
              <a16:creationId xmlns:a16="http://schemas.microsoft.com/office/drawing/2014/main" id="{00000000-0008-0000-2000-0000ED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102" name="413 CuadroTexto">
          <a:extLst>
            <a:ext uri="{FF2B5EF4-FFF2-40B4-BE49-F238E27FC236}">
              <a16:creationId xmlns:a16="http://schemas.microsoft.com/office/drawing/2014/main" id="{00000000-0008-0000-2000-0000EE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103" name="414 CuadroTexto">
          <a:extLst>
            <a:ext uri="{FF2B5EF4-FFF2-40B4-BE49-F238E27FC236}">
              <a16:creationId xmlns:a16="http://schemas.microsoft.com/office/drawing/2014/main" id="{00000000-0008-0000-2000-0000EF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104" name="415 CuadroTexto">
          <a:extLst>
            <a:ext uri="{FF2B5EF4-FFF2-40B4-BE49-F238E27FC236}">
              <a16:creationId xmlns:a16="http://schemas.microsoft.com/office/drawing/2014/main" id="{00000000-0008-0000-2000-0000F0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105" name="416 CuadroTexto">
          <a:extLst>
            <a:ext uri="{FF2B5EF4-FFF2-40B4-BE49-F238E27FC236}">
              <a16:creationId xmlns:a16="http://schemas.microsoft.com/office/drawing/2014/main" id="{00000000-0008-0000-2000-0000F1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106" name="417 CuadroTexto">
          <a:extLst>
            <a:ext uri="{FF2B5EF4-FFF2-40B4-BE49-F238E27FC236}">
              <a16:creationId xmlns:a16="http://schemas.microsoft.com/office/drawing/2014/main" id="{00000000-0008-0000-2000-0000F2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107" name="418 CuadroTexto">
          <a:extLst>
            <a:ext uri="{FF2B5EF4-FFF2-40B4-BE49-F238E27FC236}">
              <a16:creationId xmlns:a16="http://schemas.microsoft.com/office/drawing/2014/main" id="{00000000-0008-0000-2000-0000F3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108" name="419 CuadroTexto">
          <a:extLst>
            <a:ext uri="{FF2B5EF4-FFF2-40B4-BE49-F238E27FC236}">
              <a16:creationId xmlns:a16="http://schemas.microsoft.com/office/drawing/2014/main" id="{00000000-0008-0000-2000-0000F4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109" name="420 CuadroTexto">
          <a:extLst>
            <a:ext uri="{FF2B5EF4-FFF2-40B4-BE49-F238E27FC236}">
              <a16:creationId xmlns:a16="http://schemas.microsoft.com/office/drawing/2014/main" id="{00000000-0008-0000-2000-0000F5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110" name="421 CuadroTexto">
          <a:extLst>
            <a:ext uri="{FF2B5EF4-FFF2-40B4-BE49-F238E27FC236}">
              <a16:creationId xmlns:a16="http://schemas.microsoft.com/office/drawing/2014/main" id="{00000000-0008-0000-2000-0000F6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111" name="422 CuadroTexto">
          <a:extLst>
            <a:ext uri="{FF2B5EF4-FFF2-40B4-BE49-F238E27FC236}">
              <a16:creationId xmlns:a16="http://schemas.microsoft.com/office/drawing/2014/main" id="{00000000-0008-0000-2000-0000F7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112" name="440 CuadroTexto">
          <a:extLst>
            <a:ext uri="{FF2B5EF4-FFF2-40B4-BE49-F238E27FC236}">
              <a16:creationId xmlns:a16="http://schemas.microsoft.com/office/drawing/2014/main" id="{00000000-0008-0000-2000-0000F8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113" name="441 CuadroTexto">
          <a:extLst>
            <a:ext uri="{FF2B5EF4-FFF2-40B4-BE49-F238E27FC236}">
              <a16:creationId xmlns:a16="http://schemas.microsoft.com/office/drawing/2014/main" id="{00000000-0008-0000-2000-0000F9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114" name="442 CuadroTexto">
          <a:extLst>
            <a:ext uri="{FF2B5EF4-FFF2-40B4-BE49-F238E27FC236}">
              <a16:creationId xmlns:a16="http://schemas.microsoft.com/office/drawing/2014/main" id="{00000000-0008-0000-2000-0000FA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115" name="443 CuadroTexto">
          <a:extLst>
            <a:ext uri="{FF2B5EF4-FFF2-40B4-BE49-F238E27FC236}">
              <a16:creationId xmlns:a16="http://schemas.microsoft.com/office/drawing/2014/main" id="{00000000-0008-0000-2000-0000FB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116" name="444 CuadroTexto">
          <a:extLst>
            <a:ext uri="{FF2B5EF4-FFF2-40B4-BE49-F238E27FC236}">
              <a16:creationId xmlns:a16="http://schemas.microsoft.com/office/drawing/2014/main" id="{00000000-0008-0000-2000-0000FC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117" name="445 CuadroTexto">
          <a:extLst>
            <a:ext uri="{FF2B5EF4-FFF2-40B4-BE49-F238E27FC236}">
              <a16:creationId xmlns:a16="http://schemas.microsoft.com/office/drawing/2014/main" id="{00000000-0008-0000-2000-0000FD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118" name="446 CuadroTexto">
          <a:extLst>
            <a:ext uri="{FF2B5EF4-FFF2-40B4-BE49-F238E27FC236}">
              <a16:creationId xmlns:a16="http://schemas.microsoft.com/office/drawing/2014/main" id="{00000000-0008-0000-2000-0000FE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119" name="447 CuadroTexto">
          <a:extLst>
            <a:ext uri="{FF2B5EF4-FFF2-40B4-BE49-F238E27FC236}">
              <a16:creationId xmlns:a16="http://schemas.microsoft.com/office/drawing/2014/main" id="{00000000-0008-0000-2000-0000FF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120" name="448 CuadroTexto">
          <a:extLst>
            <a:ext uri="{FF2B5EF4-FFF2-40B4-BE49-F238E27FC236}">
              <a16:creationId xmlns:a16="http://schemas.microsoft.com/office/drawing/2014/main" id="{00000000-0008-0000-2000-00000014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121" name="449 CuadroTexto">
          <a:extLst>
            <a:ext uri="{FF2B5EF4-FFF2-40B4-BE49-F238E27FC236}">
              <a16:creationId xmlns:a16="http://schemas.microsoft.com/office/drawing/2014/main" id="{00000000-0008-0000-2000-00000114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122" name="450 CuadroTexto">
          <a:extLst>
            <a:ext uri="{FF2B5EF4-FFF2-40B4-BE49-F238E27FC236}">
              <a16:creationId xmlns:a16="http://schemas.microsoft.com/office/drawing/2014/main" id="{00000000-0008-0000-2000-00000214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123" name="451 CuadroTexto">
          <a:extLst>
            <a:ext uri="{FF2B5EF4-FFF2-40B4-BE49-F238E27FC236}">
              <a16:creationId xmlns:a16="http://schemas.microsoft.com/office/drawing/2014/main" id="{00000000-0008-0000-2000-00000314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24" name="17 CuadroTexto">
          <a:extLst>
            <a:ext uri="{FF2B5EF4-FFF2-40B4-BE49-F238E27FC236}">
              <a16:creationId xmlns:a16="http://schemas.microsoft.com/office/drawing/2014/main" id="{00000000-0008-0000-2000-00000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7227" cy="217317"/>
    <xdr:sp macro="" textlink="">
      <xdr:nvSpPr>
        <xdr:cNvPr id="5125" name="90 CuadroTexto">
          <a:extLst>
            <a:ext uri="{FF2B5EF4-FFF2-40B4-BE49-F238E27FC236}">
              <a16:creationId xmlns:a16="http://schemas.microsoft.com/office/drawing/2014/main" id="{00000000-0008-0000-2000-000005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126" name="91 CuadroTexto">
          <a:extLst>
            <a:ext uri="{FF2B5EF4-FFF2-40B4-BE49-F238E27FC236}">
              <a16:creationId xmlns:a16="http://schemas.microsoft.com/office/drawing/2014/main" id="{00000000-0008-0000-2000-000006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127" name="92 CuadroTexto">
          <a:extLst>
            <a:ext uri="{FF2B5EF4-FFF2-40B4-BE49-F238E27FC236}">
              <a16:creationId xmlns:a16="http://schemas.microsoft.com/office/drawing/2014/main" id="{00000000-0008-0000-2000-000007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128" name="93 CuadroTexto">
          <a:extLst>
            <a:ext uri="{FF2B5EF4-FFF2-40B4-BE49-F238E27FC236}">
              <a16:creationId xmlns:a16="http://schemas.microsoft.com/office/drawing/2014/main" id="{00000000-0008-0000-2000-000008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129" name="94 CuadroTexto">
          <a:extLst>
            <a:ext uri="{FF2B5EF4-FFF2-40B4-BE49-F238E27FC236}">
              <a16:creationId xmlns:a16="http://schemas.microsoft.com/office/drawing/2014/main" id="{00000000-0008-0000-2000-000009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130" name="95 CuadroTexto">
          <a:extLst>
            <a:ext uri="{FF2B5EF4-FFF2-40B4-BE49-F238E27FC236}">
              <a16:creationId xmlns:a16="http://schemas.microsoft.com/office/drawing/2014/main" id="{00000000-0008-0000-2000-00000A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131" name="96 CuadroTexto">
          <a:extLst>
            <a:ext uri="{FF2B5EF4-FFF2-40B4-BE49-F238E27FC236}">
              <a16:creationId xmlns:a16="http://schemas.microsoft.com/office/drawing/2014/main" id="{00000000-0008-0000-2000-00000B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132" name="97 CuadroTexto">
          <a:extLst>
            <a:ext uri="{FF2B5EF4-FFF2-40B4-BE49-F238E27FC236}">
              <a16:creationId xmlns:a16="http://schemas.microsoft.com/office/drawing/2014/main" id="{00000000-0008-0000-2000-00000C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133" name="98 CuadroTexto">
          <a:extLst>
            <a:ext uri="{FF2B5EF4-FFF2-40B4-BE49-F238E27FC236}">
              <a16:creationId xmlns:a16="http://schemas.microsoft.com/office/drawing/2014/main" id="{00000000-0008-0000-2000-00000D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134" name="99 CuadroTexto">
          <a:extLst>
            <a:ext uri="{FF2B5EF4-FFF2-40B4-BE49-F238E27FC236}">
              <a16:creationId xmlns:a16="http://schemas.microsoft.com/office/drawing/2014/main" id="{00000000-0008-0000-2000-00000E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135" name="100 CuadroTexto">
          <a:extLst>
            <a:ext uri="{FF2B5EF4-FFF2-40B4-BE49-F238E27FC236}">
              <a16:creationId xmlns:a16="http://schemas.microsoft.com/office/drawing/2014/main" id="{00000000-0008-0000-2000-00000F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136" name="101 CuadroTexto">
          <a:extLst>
            <a:ext uri="{FF2B5EF4-FFF2-40B4-BE49-F238E27FC236}">
              <a16:creationId xmlns:a16="http://schemas.microsoft.com/office/drawing/2014/main" id="{00000000-0008-0000-2000-000010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37" name="118 CuadroTexto">
          <a:extLst>
            <a:ext uri="{FF2B5EF4-FFF2-40B4-BE49-F238E27FC236}">
              <a16:creationId xmlns:a16="http://schemas.microsoft.com/office/drawing/2014/main" id="{00000000-0008-0000-2000-00001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38" name="119 CuadroTexto">
          <a:extLst>
            <a:ext uri="{FF2B5EF4-FFF2-40B4-BE49-F238E27FC236}">
              <a16:creationId xmlns:a16="http://schemas.microsoft.com/office/drawing/2014/main" id="{00000000-0008-0000-2000-00001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39" name="120 CuadroTexto">
          <a:extLst>
            <a:ext uri="{FF2B5EF4-FFF2-40B4-BE49-F238E27FC236}">
              <a16:creationId xmlns:a16="http://schemas.microsoft.com/office/drawing/2014/main" id="{00000000-0008-0000-2000-00001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40" name="121 CuadroTexto">
          <a:extLst>
            <a:ext uri="{FF2B5EF4-FFF2-40B4-BE49-F238E27FC236}">
              <a16:creationId xmlns:a16="http://schemas.microsoft.com/office/drawing/2014/main" id="{00000000-0008-0000-2000-00001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41" name="122 CuadroTexto">
          <a:extLst>
            <a:ext uri="{FF2B5EF4-FFF2-40B4-BE49-F238E27FC236}">
              <a16:creationId xmlns:a16="http://schemas.microsoft.com/office/drawing/2014/main" id="{00000000-0008-0000-2000-00001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42" name="123 CuadroTexto">
          <a:extLst>
            <a:ext uri="{FF2B5EF4-FFF2-40B4-BE49-F238E27FC236}">
              <a16:creationId xmlns:a16="http://schemas.microsoft.com/office/drawing/2014/main" id="{00000000-0008-0000-2000-00001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43" name="124 CuadroTexto">
          <a:extLst>
            <a:ext uri="{FF2B5EF4-FFF2-40B4-BE49-F238E27FC236}">
              <a16:creationId xmlns:a16="http://schemas.microsoft.com/office/drawing/2014/main" id="{00000000-0008-0000-2000-00001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44" name="125 CuadroTexto">
          <a:extLst>
            <a:ext uri="{FF2B5EF4-FFF2-40B4-BE49-F238E27FC236}">
              <a16:creationId xmlns:a16="http://schemas.microsoft.com/office/drawing/2014/main" id="{00000000-0008-0000-2000-00001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45" name="143 CuadroTexto">
          <a:extLst>
            <a:ext uri="{FF2B5EF4-FFF2-40B4-BE49-F238E27FC236}">
              <a16:creationId xmlns:a16="http://schemas.microsoft.com/office/drawing/2014/main" id="{00000000-0008-0000-2000-00001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46" name="144 CuadroTexto">
          <a:extLst>
            <a:ext uri="{FF2B5EF4-FFF2-40B4-BE49-F238E27FC236}">
              <a16:creationId xmlns:a16="http://schemas.microsoft.com/office/drawing/2014/main" id="{00000000-0008-0000-2000-00001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47" name="145 CuadroTexto">
          <a:extLst>
            <a:ext uri="{FF2B5EF4-FFF2-40B4-BE49-F238E27FC236}">
              <a16:creationId xmlns:a16="http://schemas.microsoft.com/office/drawing/2014/main" id="{00000000-0008-0000-2000-00001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48" name="146 CuadroTexto">
          <a:extLst>
            <a:ext uri="{FF2B5EF4-FFF2-40B4-BE49-F238E27FC236}">
              <a16:creationId xmlns:a16="http://schemas.microsoft.com/office/drawing/2014/main" id="{00000000-0008-0000-2000-00001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49" name="147 CuadroTexto">
          <a:extLst>
            <a:ext uri="{FF2B5EF4-FFF2-40B4-BE49-F238E27FC236}">
              <a16:creationId xmlns:a16="http://schemas.microsoft.com/office/drawing/2014/main" id="{00000000-0008-0000-2000-00001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50" name="148 CuadroTexto">
          <a:extLst>
            <a:ext uri="{FF2B5EF4-FFF2-40B4-BE49-F238E27FC236}">
              <a16:creationId xmlns:a16="http://schemas.microsoft.com/office/drawing/2014/main" id="{00000000-0008-0000-2000-00001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51" name="149 CuadroTexto">
          <a:extLst>
            <a:ext uri="{FF2B5EF4-FFF2-40B4-BE49-F238E27FC236}">
              <a16:creationId xmlns:a16="http://schemas.microsoft.com/office/drawing/2014/main" id="{00000000-0008-0000-2000-00001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52" name="150 CuadroTexto">
          <a:extLst>
            <a:ext uri="{FF2B5EF4-FFF2-40B4-BE49-F238E27FC236}">
              <a16:creationId xmlns:a16="http://schemas.microsoft.com/office/drawing/2014/main" id="{00000000-0008-0000-2000-00002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53" name="151 CuadroTexto">
          <a:extLst>
            <a:ext uri="{FF2B5EF4-FFF2-40B4-BE49-F238E27FC236}">
              <a16:creationId xmlns:a16="http://schemas.microsoft.com/office/drawing/2014/main" id="{00000000-0008-0000-2000-00002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54" name="152 CuadroTexto">
          <a:extLst>
            <a:ext uri="{FF2B5EF4-FFF2-40B4-BE49-F238E27FC236}">
              <a16:creationId xmlns:a16="http://schemas.microsoft.com/office/drawing/2014/main" id="{00000000-0008-0000-2000-00002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55" name="153 CuadroTexto">
          <a:extLst>
            <a:ext uri="{FF2B5EF4-FFF2-40B4-BE49-F238E27FC236}">
              <a16:creationId xmlns:a16="http://schemas.microsoft.com/office/drawing/2014/main" id="{00000000-0008-0000-2000-00002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56" name="154 CuadroTexto">
          <a:extLst>
            <a:ext uri="{FF2B5EF4-FFF2-40B4-BE49-F238E27FC236}">
              <a16:creationId xmlns:a16="http://schemas.microsoft.com/office/drawing/2014/main" id="{00000000-0008-0000-2000-00002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57" name="155 CuadroTexto">
          <a:extLst>
            <a:ext uri="{FF2B5EF4-FFF2-40B4-BE49-F238E27FC236}">
              <a16:creationId xmlns:a16="http://schemas.microsoft.com/office/drawing/2014/main" id="{00000000-0008-0000-2000-00002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58" name="156 CuadroTexto">
          <a:extLst>
            <a:ext uri="{FF2B5EF4-FFF2-40B4-BE49-F238E27FC236}">
              <a16:creationId xmlns:a16="http://schemas.microsoft.com/office/drawing/2014/main" id="{00000000-0008-0000-2000-00002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59" name="157 CuadroTexto">
          <a:extLst>
            <a:ext uri="{FF2B5EF4-FFF2-40B4-BE49-F238E27FC236}">
              <a16:creationId xmlns:a16="http://schemas.microsoft.com/office/drawing/2014/main" id="{00000000-0008-0000-2000-00002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60" name="158 CuadroTexto">
          <a:extLst>
            <a:ext uri="{FF2B5EF4-FFF2-40B4-BE49-F238E27FC236}">
              <a16:creationId xmlns:a16="http://schemas.microsoft.com/office/drawing/2014/main" id="{00000000-0008-0000-2000-00002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61" name="159 CuadroTexto">
          <a:extLst>
            <a:ext uri="{FF2B5EF4-FFF2-40B4-BE49-F238E27FC236}">
              <a16:creationId xmlns:a16="http://schemas.microsoft.com/office/drawing/2014/main" id="{00000000-0008-0000-2000-00002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62" name="160 CuadroTexto">
          <a:extLst>
            <a:ext uri="{FF2B5EF4-FFF2-40B4-BE49-F238E27FC236}">
              <a16:creationId xmlns:a16="http://schemas.microsoft.com/office/drawing/2014/main" id="{00000000-0008-0000-2000-00002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63" name="161 CuadroTexto">
          <a:extLst>
            <a:ext uri="{FF2B5EF4-FFF2-40B4-BE49-F238E27FC236}">
              <a16:creationId xmlns:a16="http://schemas.microsoft.com/office/drawing/2014/main" id="{00000000-0008-0000-2000-00002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64" name="162 CuadroTexto">
          <a:extLst>
            <a:ext uri="{FF2B5EF4-FFF2-40B4-BE49-F238E27FC236}">
              <a16:creationId xmlns:a16="http://schemas.microsoft.com/office/drawing/2014/main" id="{00000000-0008-0000-2000-00002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65" name="163 CuadroTexto">
          <a:extLst>
            <a:ext uri="{FF2B5EF4-FFF2-40B4-BE49-F238E27FC236}">
              <a16:creationId xmlns:a16="http://schemas.microsoft.com/office/drawing/2014/main" id="{00000000-0008-0000-2000-00002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66" name="164 CuadroTexto">
          <a:extLst>
            <a:ext uri="{FF2B5EF4-FFF2-40B4-BE49-F238E27FC236}">
              <a16:creationId xmlns:a16="http://schemas.microsoft.com/office/drawing/2014/main" id="{00000000-0008-0000-2000-00002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67" name="165 CuadroTexto">
          <a:extLst>
            <a:ext uri="{FF2B5EF4-FFF2-40B4-BE49-F238E27FC236}">
              <a16:creationId xmlns:a16="http://schemas.microsoft.com/office/drawing/2014/main" id="{00000000-0008-0000-2000-00002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68" name="166 CuadroTexto">
          <a:extLst>
            <a:ext uri="{FF2B5EF4-FFF2-40B4-BE49-F238E27FC236}">
              <a16:creationId xmlns:a16="http://schemas.microsoft.com/office/drawing/2014/main" id="{00000000-0008-0000-2000-00003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69" name="167 CuadroTexto">
          <a:extLst>
            <a:ext uri="{FF2B5EF4-FFF2-40B4-BE49-F238E27FC236}">
              <a16:creationId xmlns:a16="http://schemas.microsoft.com/office/drawing/2014/main" id="{00000000-0008-0000-2000-00003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70" name="168 CuadroTexto">
          <a:extLst>
            <a:ext uri="{FF2B5EF4-FFF2-40B4-BE49-F238E27FC236}">
              <a16:creationId xmlns:a16="http://schemas.microsoft.com/office/drawing/2014/main" id="{00000000-0008-0000-2000-00003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71" name="169 CuadroTexto">
          <a:extLst>
            <a:ext uri="{FF2B5EF4-FFF2-40B4-BE49-F238E27FC236}">
              <a16:creationId xmlns:a16="http://schemas.microsoft.com/office/drawing/2014/main" id="{00000000-0008-0000-2000-00003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72" name="170 CuadroTexto">
          <a:extLst>
            <a:ext uri="{FF2B5EF4-FFF2-40B4-BE49-F238E27FC236}">
              <a16:creationId xmlns:a16="http://schemas.microsoft.com/office/drawing/2014/main" id="{00000000-0008-0000-2000-00003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73" name="171 CuadroTexto">
          <a:extLst>
            <a:ext uri="{FF2B5EF4-FFF2-40B4-BE49-F238E27FC236}">
              <a16:creationId xmlns:a16="http://schemas.microsoft.com/office/drawing/2014/main" id="{00000000-0008-0000-2000-00003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74" name="172 CuadroTexto">
          <a:extLst>
            <a:ext uri="{FF2B5EF4-FFF2-40B4-BE49-F238E27FC236}">
              <a16:creationId xmlns:a16="http://schemas.microsoft.com/office/drawing/2014/main" id="{00000000-0008-0000-2000-00003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75" name="173 CuadroTexto">
          <a:extLst>
            <a:ext uri="{FF2B5EF4-FFF2-40B4-BE49-F238E27FC236}">
              <a16:creationId xmlns:a16="http://schemas.microsoft.com/office/drawing/2014/main" id="{00000000-0008-0000-2000-00003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76" name="174 CuadroTexto">
          <a:extLst>
            <a:ext uri="{FF2B5EF4-FFF2-40B4-BE49-F238E27FC236}">
              <a16:creationId xmlns:a16="http://schemas.microsoft.com/office/drawing/2014/main" id="{00000000-0008-0000-2000-00003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77" name="175 CuadroTexto">
          <a:extLst>
            <a:ext uri="{FF2B5EF4-FFF2-40B4-BE49-F238E27FC236}">
              <a16:creationId xmlns:a16="http://schemas.microsoft.com/office/drawing/2014/main" id="{00000000-0008-0000-2000-00003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78" name="176 CuadroTexto">
          <a:extLst>
            <a:ext uri="{FF2B5EF4-FFF2-40B4-BE49-F238E27FC236}">
              <a16:creationId xmlns:a16="http://schemas.microsoft.com/office/drawing/2014/main" id="{00000000-0008-0000-2000-00003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79" name="177 CuadroTexto">
          <a:extLst>
            <a:ext uri="{FF2B5EF4-FFF2-40B4-BE49-F238E27FC236}">
              <a16:creationId xmlns:a16="http://schemas.microsoft.com/office/drawing/2014/main" id="{00000000-0008-0000-2000-00003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80" name="178 CuadroTexto">
          <a:extLst>
            <a:ext uri="{FF2B5EF4-FFF2-40B4-BE49-F238E27FC236}">
              <a16:creationId xmlns:a16="http://schemas.microsoft.com/office/drawing/2014/main" id="{00000000-0008-0000-2000-00003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81" name="179 CuadroTexto">
          <a:extLst>
            <a:ext uri="{FF2B5EF4-FFF2-40B4-BE49-F238E27FC236}">
              <a16:creationId xmlns:a16="http://schemas.microsoft.com/office/drawing/2014/main" id="{00000000-0008-0000-2000-00003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82" name="180 CuadroTexto">
          <a:extLst>
            <a:ext uri="{FF2B5EF4-FFF2-40B4-BE49-F238E27FC236}">
              <a16:creationId xmlns:a16="http://schemas.microsoft.com/office/drawing/2014/main" id="{00000000-0008-0000-2000-00003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83" name="181 CuadroTexto">
          <a:extLst>
            <a:ext uri="{FF2B5EF4-FFF2-40B4-BE49-F238E27FC236}">
              <a16:creationId xmlns:a16="http://schemas.microsoft.com/office/drawing/2014/main" id="{00000000-0008-0000-2000-00003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84" name="182 CuadroTexto">
          <a:extLst>
            <a:ext uri="{FF2B5EF4-FFF2-40B4-BE49-F238E27FC236}">
              <a16:creationId xmlns:a16="http://schemas.microsoft.com/office/drawing/2014/main" id="{00000000-0008-0000-2000-00004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85" name="183 CuadroTexto">
          <a:extLst>
            <a:ext uri="{FF2B5EF4-FFF2-40B4-BE49-F238E27FC236}">
              <a16:creationId xmlns:a16="http://schemas.microsoft.com/office/drawing/2014/main" id="{00000000-0008-0000-2000-00004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86" name="184 CuadroTexto">
          <a:extLst>
            <a:ext uri="{FF2B5EF4-FFF2-40B4-BE49-F238E27FC236}">
              <a16:creationId xmlns:a16="http://schemas.microsoft.com/office/drawing/2014/main" id="{00000000-0008-0000-2000-00004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87" name="185 CuadroTexto">
          <a:extLst>
            <a:ext uri="{FF2B5EF4-FFF2-40B4-BE49-F238E27FC236}">
              <a16:creationId xmlns:a16="http://schemas.microsoft.com/office/drawing/2014/main" id="{00000000-0008-0000-2000-00004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88" name="186 CuadroTexto">
          <a:extLst>
            <a:ext uri="{FF2B5EF4-FFF2-40B4-BE49-F238E27FC236}">
              <a16:creationId xmlns:a16="http://schemas.microsoft.com/office/drawing/2014/main" id="{00000000-0008-0000-2000-00004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89" name="187 CuadroTexto">
          <a:extLst>
            <a:ext uri="{FF2B5EF4-FFF2-40B4-BE49-F238E27FC236}">
              <a16:creationId xmlns:a16="http://schemas.microsoft.com/office/drawing/2014/main" id="{00000000-0008-0000-2000-00004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90" name="188 CuadroTexto">
          <a:extLst>
            <a:ext uri="{FF2B5EF4-FFF2-40B4-BE49-F238E27FC236}">
              <a16:creationId xmlns:a16="http://schemas.microsoft.com/office/drawing/2014/main" id="{00000000-0008-0000-2000-00004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91" name="189 CuadroTexto">
          <a:extLst>
            <a:ext uri="{FF2B5EF4-FFF2-40B4-BE49-F238E27FC236}">
              <a16:creationId xmlns:a16="http://schemas.microsoft.com/office/drawing/2014/main" id="{00000000-0008-0000-2000-00004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92" name="190 CuadroTexto">
          <a:extLst>
            <a:ext uri="{FF2B5EF4-FFF2-40B4-BE49-F238E27FC236}">
              <a16:creationId xmlns:a16="http://schemas.microsoft.com/office/drawing/2014/main" id="{00000000-0008-0000-2000-00004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93" name="191 CuadroTexto">
          <a:extLst>
            <a:ext uri="{FF2B5EF4-FFF2-40B4-BE49-F238E27FC236}">
              <a16:creationId xmlns:a16="http://schemas.microsoft.com/office/drawing/2014/main" id="{00000000-0008-0000-2000-00004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94" name="192 CuadroTexto">
          <a:extLst>
            <a:ext uri="{FF2B5EF4-FFF2-40B4-BE49-F238E27FC236}">
              <a16:creationId xmlns:a16="http://schemas.microsoft.com/office/drawing/2014/main" id="{00000000-0008-0000-2000-00004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95" name="193 CuadroTexto">
          <a:extLst>
            <a:ext uri="{FF2B5EF4-FFF2-40B4-BE49-F238E27FC236}">
              <a16:creationId xmlns:a16="http://schemas.microsoft.com/office/drawing/2014/main" id="{00000000-0008-0000-2000-00004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96" name="194 CuadroTexto">
          <a:extLst>
            <a:ext uri="{FF2B5EF4-FFF2-40B4-BE49-F238E27FC236}">
              <a16:creationId xmlns:a16="http://schemas.microsoft.com/office/drawing/2014/main" id="{00000000-0008-0000-2000-00004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97" name="195 CuadroTexto">
          <a:extLst>
            <a:ext uri="{FF2B5EF4-FFF2-40B4-BE49-F238E27FC236}">
              <a16:creationId xmlns:a16="http://schemas.microsoft.com/office/drawing/2014/main" id="{00000000-0008-0000-2000-00004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98" name="196 CuadroTexto">
          <a:extLst>
            <a:ext uri="{FF2B5EF4-FFF2-40B4-BE49-F238E27FC236}">
              <a16:creationId xmlns:a16="http://schemas.microsoft.com/office/drawing/2014/main" id="{00000000-0008-0000-2000-00004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99" name="197 CuadroTexto">
          <a:extLst>
            <a:ext uri="{FF2B5EF4-FFF2-40B4-BE49-F238E27FC236}">
              <a16:creationId xmlns:a16="http://schemas.microsoft.com/office/drawing/2014/main" id="{00000000-0008-0000-2000-00004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00" name="198 CuadroTexto">
          <a:extLst>
            <a:ext uri="{FF2B5EF4-FFF2-40B4-BE49-F238E27FC236}">
              <a16:creationId xmlns:a16="http://schemas.microsoft.com/office/drawing/2014/main" id="{00000000-0008-0000-2000-00005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01" name="199 CuadroTexto">
          <a:extLst>
            <a:ext uri="{FF2B5EF4-FFF2-40B4-BE49-F238E27FC236}">
              <a16:creationId xmlns:a16="http://schemas.microsoft.com/office/drawing/2014/main" id="{00000000-0008-0000-2000-00005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02" name="200 CuadroTexto">
          <a:extLst>
            <a:ext uri="{FF2B5EF4-FFF2-40B4-BE49-F238E27FC236}">
              <a16:creationId xmlns:a16="http://schemas.microsoft.com/office/drawing/2014/main" id="{00000000-0008-0000-2000-00005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03" name="201 CuadroTexto">
          <a:extLst>
            <a:ext uri="{FF2B5EF4-FFF2-40B4-BE49-F238E27FC236}">
              <a16:creationId xmlns:a16="http://schemas.microsoft.com/office/drawing/2014/main" id="{00000000-0008-0000-2000-00005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04" name="202 CuadroTexto">
          <a:extLst>
            <a:ext uri="{FF2B5EF4-FFF2-40B4-BE49-F238E27FC236}">
              <a16:creationId xmlns:a16="http://schemas.microsoft.com/office/drawing/2014/main" id="{00000000-0008-0000-2000-00005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05" name="203 CuadroTexto">
          <a:extLst>
            <a:ext uri="{FF2B5EF4-FFF2-40B4-BE49-F238E27FC236}">
              <a16:creationId xmlns:a16="http://schemas.microsoft.com/office/drawing/2014/main" id="{00000000-0008-0000-2000-00005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06" name="204 CuadroTexto">
          <a:extLst>
            <a:ext uri="{FF2B5EF4-FFF2-40B4-BE49-F238E27FC236}">
              <a16:creationId xmlns:a16="http://schemas.microsoft.com/office/drawing/2014/main" id="{00000000-0008-0000-2000-00005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07" name="205 CuadroTexto">
          <a:extLst>
            <a:ext uri="{FF2B5EF4-FFF2-40B4-BE49-F238E27FC236}">
              <a16:creationId xmlns:a16="http://schemas.microsoft.com/office/drawing/2014/main" id="{00000000-0008-0000-2000-00005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08" name="206 CuadroTexto">
          <a:extLst>
            <a:ext uri="{FF2B5EF4-FFF2-40B4-BE49-F238E27FC236}">
              <a16:creationId xmlns:a16="http://schemas.microsoft.com/office/drawing/2014/main" id="{00000000-0008-0000-2000-00005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09" name="207 CuadroTexto">
          <a:extLst>
            <a:ext uri="{FF2B5EF4-FFF2-40B4-BE49-F238E27FC236}">
              <a16:creationId xmlns:a16="http://schemas.microsoft.com/office/drawing/2014/main" id="{00000000-0008-0000-2000-00005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10" name="208 CuadroTexto">
          <a:extLst>
            <a:ext uri="{FF2B5EF4-FFF2-40B4-BE49-F238E27FC236}">
              <a16:creationId xmlns:a16="http://schemas.microsoft.com/office/drawing/2014/main" id="{00000000-0008-0000-2000-00005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11" name="209 CuadroTexto">
          <a:extLst>
            <a:ext uri="{FF2B5EF4-FFF2-40B4-BE49-F238E27FC236}">
              <a16:creationId xmlns:a16="http://schemas.microsoft.com/office/drawing/2014/main" id="{00000000-0008-0000-2000-00005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12" name="210 CuadroTexto">
          <a:extLst>
            <a:ext uri="{FF2B5EF4-FFF2-40B4-BE49-F238E27FC236}">
              <a16:creationId xmlns:a16="http://schemas.microsoft.com/office/drawing/2014/main" id="{00000000-0008-0000-2000-00005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13" name="211 CuadroTexto">
          <a:extLst>
            <a:ext uri="{FF2B5EF4-FFF2-40B4-BE49-F238E27FC236}">
              <a16:creationId xmlns:a16="http://schemas.microsoft.com/office/drawing/2014/main" id="{00000000-0008-0000-2000-00005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14" name="212 CuadroTexto">
          <a:extLst>
            <a:ext uri="{FF2B5EF4-FFF2-40B4-BE49-F238E27FC236}">
              <a16:creationId xmlns:a16="http://schemas.microsoft.com/office/drawing/2014/main" id="{00000000-0008-0000-2000-00005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15" name="213 CuadroTexto">
          <a:extLst>
            <a:ext uri="{FF2B5EF4-FFF2-40B4-BE49-F238E27FC236}">
              <a16:creationId xmlns:a16="http://schemas.microsoft.com/office/drawing/2014/main" id="{00000000-0008-0000-2000-00005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16" name="214 CuadroTexto">
          <a:extLst>
            <a:ext uri="{FF2B5EF4-FFF2-40B4-BE49-F238E27FC236}">
              <a16:creationId xmlns:a16="http://schemas.microsoft.com/office/drawing/2014/main" id="{00000000-0008-0000-2000-00006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17" name="215 CuadroTexto">
          <a:extLst>
            <a:ext uri="{FF2B5EF4-FFF2-40B4-BE49-F238E27FC236}">
              <a16:creationId xmlns:a16="http://schemas.microsoft.com/office/drawing/2014/main" id="{00000000-0008-0000-2000-00006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18" name="216 CuadroTexto">
          <a:extLst>
            <a:ext uri="{FF2B5EF4-FFF2-40B4-BE49-F238E27FC236}">
              <a16:creationId xmlns:a16="http://schemas.microsoft.com/office/drawing/2014/main" id="{00000000-0008-0000-2000-00006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19" name="217 CuadroTexto">
          <a:extLst>
            <a:ext uri="{FF2B5EF4-FFF2-40B4-BE49-F238E27FC236}">
              <a16:creationId xmlns:a16="http://schemas.microsoft.com/office/drawing/2014/main" id="{00000000-0008-0000-2000-00006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20" name="218 CuadroTexto">
          <a:extLst>
            <a:ext uri="{FF2B5EF4-FFF2-40B4-BE49-F238E27FC236}">
              <a16:creationId xmlns:a16="http://schemas.microsoft.com/office/drawing/2014/main" id="{00000000-0008-0000-2000-00006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21" name="219 CuadroTexto">
          <a:extLst>
            <a:ext uri="{FF2B5EF4-FFF2-40B4-BE49-F238E27FC236}">
              <a16:creationId xmlns:a16="http://schemas.microsoft.com/office/drawing/2014/main" id="{00000000-0008-0000-2000-00006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22" name="220 CuadroTexto">
          <a:extLst>
            <a:ext uri="{FF2B5EF4-FFF2-40B4-BE49-F238E27FC236}">
              <a16:creationId xmlns:a16="http://schemas.microsoft.com/office/drawing/2014/main" id="{00000000-0008-0000-2000-00006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23" name="221 CuadroTexto">
          <a:extLst>
            <a:ext uri="{FF2B5EF4-FFF2-40B4-BE49-F238E27FC236}">
              <a16:creationId xmlns:a16="http://schemas.microsoft.com/office/drawing/2014/main" id="{00000000-0008-0000-2000-00006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24" name="222 CuadroTexto">
          <a:extLst>
            <a:ext uri="{FF2B5EF4-FFF2-40B4-BE49-F238E27FC236}">
              <a16:creationId xmlns:a16="http://schemas.microsoft.com/office/drawing/2014/main" id="{00000000-0008-0000-2000-00006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25" name="223 CuadroTexto">
          <a:extLst>
            <a:ext uri="{FF2B5EF4-FFF2-40B4-BE49-F238E27FC236}">
              <a16:creationId xmlns:a16="http://schemas.microsoft.com/office/drawing/2014/main" id="{00000000-0008-0000-2000-00006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26" name="224 CuadroTexto">
          <a:extLst>
            <a:ext uri="{FF2B5EF4-FFF2-40B4-BE49-F238E27FC236}">
              <a16:creationId xmlns:a16="http://schemas.microsoft.com/office/drawing/2014/main" id="{00000000-0008-0000-2000-00006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27" name="225 CuadroTexto">
          <a:extLst>
            <a:ext uri="{FF2B5EF4-FFF2-40B4-BE49-F238E27FC236}">
              <a16:creationId xmlns:a16="http://schemas.microsoft.com/office/drawing/2014/main" id="{00000000-0008-0000-2000-00006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28" name="226 CuadroTexto">
          <a:extLst>
            <a:ext uri="{FF2B5EF4-FFF2-40B4-BE49-F238E27FC236}">
              <a16:creationId xmlns:a16="http://schemas.microsoft.com/office/drawing/2014/main" id="{00000000-0008-0000-2000-00006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29" name="227 CuadroTexto">
          <a:extLst>
            <a:ext uri="{FF2B5EF4-FFF2-40B4-BE49-F238E27FC236}">
              <a16:creationId xmlns:a16="http://schemas.microsoft.com/office/drawing/2014/main" id="{00000000-0008-0000-2000-00006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30" name="228 CuadroTexto">
          <a:extLst>
            <a:ext uri="{FF2B5EF4-FFF2-40B4-BE49-F238E27FC236}">
              <a16:creationId xmlns:a16="http://schemas.microsoft.com/office/drawing/2014/main" id="{00000000-0008-0000-2000-00006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31" name="229 CuadroTexto">
          <a:extLst>
            <a:ext uri="{FF2B5EF4-FFF2-40B4-BE49-F238E27FC236}">
              <a16:creationId xmlns:a16="http://schemas.microsoft.com/office/drawing/2014/main" id="{00000000-0008-0000-2000-00006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32" name="230 CuadroTexto">
          <a:extLst>
            <a:ext uri="{FF2B5EF4-FFF2-40B4-BE49-F238E27FC236}">
              <a16:creationId xmlns:a16="http://schemas.microsoft.com/office/drawing/2014/main" id="{00000000-0008-0000-2000-00007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33" name="231 CuadroTexto">
          <a:extLst>
            <a:ext uri="{FF2B5EF4-FFF2-40B4-BE49-F238E27FC236}">
              <a16:creationId xmlns:a16="http://schemas.microsoft.com/office/drawing/2014/main" id="{00000000-0008-0000-2000-00007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34" name="232 CuadroTexto">
          <a:extLst>
            <a:ext uri="{FF2B5EF4-FFF2-40B4-BE49-F238E27FC236}">
              <a16:creationId xmlns:a16="http://schemas.microsoft.com/office/drawing/2014/main" id="{00000000-0008-0000-2000-00007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35" name="233 CuadroTexto">
          <a:extLst>
            <a:ext uri="{FF2B5EF4-FFF2-40B4-BE49-F238E27FC236}">
              <a16:creationId xmlns:a16="http://schemas.microsoft.com/office/drawing/2014/main" id="{00000000-0008-0000-2000-00007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36" name="234 CuadroTexto">
          <a:extLst>
            <a:ext uri="{FF2B5EF4-FFF2-40B4-BE49-F238E27FC236}">
              <a16:creationId xmlns:a16="http://schemas.microsoft.com/office/drawing/2014/main" id="{00000000-0008-0000-2000-00007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37" name="235 CuadroTexto">
          <a:extLst>
            <a:ext uri="{FF2B5EF4-FFF2-40B4-BE49-F238E27FC236}">
              <a16:creationId xmlns:a16="http://schemas.microsoft.com/office/drawing/2014/main" id="{00000000-0008-0000-2000-00007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38" name="236 CuadroTexto">
          <a:extLst>
            <a:ext uri="{FF2B5EF4-FFF2-40B4-BE49-F238E27FC236}">
              <a16:creationId xmlns:a16="http://schemas.microsoft.com/office/drawing/2014/main" id="{00000000-0008-0000-2000-00007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39" name="237 CuadroTexto">
          <a:extLst>
            <a:ext uri="{FF2B5EF4-FFF2-40B4-BE49-F238E27FC236}">
              <a16:creationId xmlns:a16="http://schemas.microsoft.com/office/drawing/2014/main" id="{00000000-0008-0000-2000-00007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40" name="238 CuadroTexto">
          <a:extLst>
            <a:ext uri="{FF2B5EF4-FFF2-40B4-BE49-F238E27FC236}">
              <a16:creationId xmlns:a16="http://schemas.microsoft.com/office/drawing/2014/main" id="{00000000-0008-0000-2000-00007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41" name="239 CuadroTexto">
          <a:extLst>
            <a:ext uri="{FF2B5EF4-FFF2-40B4-BE49-F238E27FC236}">
              <a16:creationId xmlns:a16="http://schemas.microsoft.com/office/drawing/2014/main" id="{00000000-0008-0000-2000-00007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42" name="240 CuadroTexto">
          <a:extLst>
            <a:ext uri="{FF2B5EF4-FFF2-40B4-BE49-F238E27FC236}">
              <a16:creationId xmlns:a16="http://schemas.microsoft.com/office/drawing/2014/main" id="{00000000-0008-0000-2000-00007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43" name="241 CuadroTexto">
          <a:extLst>
            <a:ext uri="{FF2B5EF4-FFF2-40B4-BE49-F238E27FC236}">
              <a16:creationId xmlns:a16="http://schemas.microsoft.com/office/drawing/2014/main" id="{00000000-0008-0000-2000-00007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44" name="242 CuadroTexto">
          <a:extLst>
            <a:ext uri="{FF2B5EF4-FFF2-40B4-BE49-F238E27FC236}">
              <a16:creationId xmlns:a16="http://schemas.microsoft.com/office/drawing/2014/main" id="{00000000-0008-0000-2000-00007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45" name="243 CuadroTexto">
          <a:extLst>
            <a:ext uri="{FF2B5EF4-FFF2-40B4-BE49-F238E27FC236}">
              <a16:creationId xmlns:a16="http://schemas.microsoft.com/office/drawing/2014/main" id="{00000000-0008-0000-2000-00007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46" name="244 CuadroTexto">
          <a:extLst>
            <a:ext uri="{FF2B5EF4-FFF2-40B4-BE49-F238E27FC236}">
              <a16:creationId xmlns:a16="http://schemas.microsoft.com/office/drawing/2014/main" id="{00000000-0008-0000-2000-00007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47" name="245 CuadroTexto">
          <a:extLst>
            <a:ext uri="{FF2B5EF4-FFF2-40B4-BE49-F238E27FC236}">
              <a16:creationId xmlns:a16="http://schemas.microsoft.com/office/drawing/2014/main" id="{00000000-0008-0000-2000-00007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48" name="246 CuadroTexto">
          <a:extLst>
            <a:ext uri="{FF2B5EF4-FFF2-40B4-BE49-F238E27FC236}">
              <a16:creationId xmlns:a16="http://schemas.microsoft.com/office/drawing/2014/main" id="{00000000-0008-0000-2000-00008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49" name="247 CuadroTexto">
          <a:extLst>
            <a:ext uri="{FF2B5EF4-FFF2-40B4-BE49-F238E27FC236}">
              <a16:creationId xmlns:a16="http://schemas.microsoft.com/office/drawing/2014/main" id="{00000000-0008-0000-2000-00008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50" name="248 CuadroTexto">
          <a:extLst>
            <a:ext uri="{FF2B5EF4-FFF2-40B4-BE49-F238E27FC236}">
              <a16:creationId xmlns:a16="http://schemas.microsoft.com/office/drawing/2014/main" id="{00000000-0008-0000-2000-00008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51" name="249 CuadroTexto">
          <a:extLst>
            <a:ext uri="{FF2B5EF4-FFF2-40B4-BE49-F238E27FC236}">
              <a16:creationId xmlns:a16="http://schemas.microsoft.com/office/drawing/2014/main" id="{00000000-0008-0000-2000-00008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52" name="250 CuadroTexto">
          <a:extLst>
            <a:ext uri="{FF2B5EF4-FFF2-40B4-BE49-F238E27FC236}">
              <a16:creationId xmlns:a16="http://schemas.microsoft.com/office/drawing/2014/main" id="{00000000-0008-0000-2000-00008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53" name="251 CuadroTexto">
          <a:extLst>
            <a:ext uri="{FF2B5EF4-FFF2-40B4-BE49-F238E27FC236}">
              <a16:creationId xmlns:a16="http://schemas.microsoft.com/office/drawing/2014/main" id="{00000000-0008-0000-2000-00008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54" name="252 CuadroTexto">
          <a:extLst>
            <a:ext uri="{FF2B5EF4-FFF2-40B4-BE49-F238E27FC236}">
              <a16:creationId xmlns:a16="http://schemas.microsoft.com/office/drawing/2014/main" id="{00000000-0008-0000-2000-00008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55" name="253 CuadroTexto">
          <a:extLst>
            <a:ext uri="{FF2B5EF4-FFF2-40B4-BE49-F238E27FC236}">
              <a16:creationId xmlns:a16="http://schemas.microsoft.com/office/drawing/2014/main" id="{00000000-0008-0000-2000-00008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56" name="254 CuadroTexto">
          <a:extLst>
            <a:ext uri="{FF2B5EF4-FFF2-40B4-BE49-F238E27FC236}">
              <a16:creationId xmlns:a16="http://schemas.microsoft.com/office/drawing/2014/main" id="{00000000-0008-0000-2000-00008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57" name="255 CuadroTexto">
          <a:extLst>
            <a:ext uri="{FF2B5EF4-FFF2-40B4-BE49-F238E27FC236}">
              <a16:creationId xmlns:a16="http://schemas.microsoft.com/office/drawing/2014/main" id="{00000000-0008-0000-2000-00008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58" name="256 CuadroTexto">
          <a:extLst>
            <a:ext uri="{FF2B5EF4-FFF2-40B4-BE49-F238E27FC236}">
              <a16:creationId xmlns:a16="http://schemas.microsoft.com/office/drawing/2014/main" id="{00000000-0008-0000-2000-00008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59" name="257 CuadroTexto">
          <a:extLst>
            <a:ext uri="{FF2B5EF4-FFF2-40B4-BE49-F238E27FC236}">
              <a16:creationId xmlns:a16="http://schemas.microsoft.com/office/drawing/2014/main" id="{00000000-0008-0000-2000-00008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60" name="258 CuadroTexto">
          <a:extLst>
            <a:ext uri="{FF2B5EF4-FFF2-40B4-BE49-F238E27FC236}">
              <a16:creationId xmlns:a16="http://schemas.microsoft.com/office/drawing/2014/main" id="{00000000-0008-0000-2000-00008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61" name="259 CuadroTexto">
          <a:extLst>
            <a:ext uri="{FF2B5EF4-FFF2-40B4-BE49-F238E27FC236}">
              <a16:creationId xmlns:a16="http://schemas.microsoft.com/office/drawing/2014/main" id="{00000000-0008-0000-2000-00008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62" name="260 CuadroTexto">
          <a:extLst>
            <a:ext uri="{FF2B5EF4-FFF2-40B4-BE49-F238E27FC236}">
              <a16:creationId xmlns:a16="http://schemas.microsoft.com/office/drawing/2014/main" id="{00000000-0008-0000-2000-00008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63" name="261 CuadroTexto">
          <a:extLst>
            <a:ext uri="{FF2B5EF4-FFF2-40B4-BE49-F238E27FC236}">
              <a16:creationId xmlns:a16="http://schemas.microsoft.com/office/drawing/2014/main" id="{00000000-0008-0000-2000-00008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64" name="262 CuadroTexto">
          <a:extLst>
            <a:ext uri="{FF2B5EF4-FFF2-40B4-BE49-F238E27FC236}">
              <a16:creationId xmlns:a16="http://schemas.microsoft.com/office/drawing/2014/main" id="{00000000-0008-0000-2000-00009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65" name="263 CuadroTexto">
          <a:extLst>
            <a:ext uri="{FF2B5EF4-FFF2-40B4-BE49-F238E27FC236}">
              <a16:creationId xmlns:a16="http://schemas.microsoft.com/office/drawing/2014/main" id="{00000000-0008-0000-2000-00009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66" name="264 CuadroTexto">
          <a:extLst>
            <a:ext uri="{FF2B5EF4-FFF2-40B4-BE49-F238E27FC236}">
              <a16:creationId xmlns:a16="http://schemas.microsoft.com/office/drawing/2014/main" id="{00000000-0008-0000-2000-00009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67" name="265 CuadroTexto">
          <a:extLst>
            <a:ext uri="{FF2B5EF4-FFF2-40B4-BE49-F238E27FC236}">
              <a16:creationId xmlns:a16="http://schemas.microsoft.com/office/drawing/2014/main" id="{00000000-0008-0000-2000-00009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68" name="266 CuadroTexto">
          <a:extLst>
            <a:ext uri="{FF2B5EF4-FFF2-40B4-BE49-F238E27FC236}">
              <a16:creationId xmlns:a16="http://schemas.microsoft.com/office/drawing/2014/main" id="{00000000-0008-0000-2000-00009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69" name="267 CuadroTexto">
          <a:extLst>
            <a:ext uri="{FF2B5EF4-FFF2-40B4-BE49-F238E27FC236}">
              <a16:creationId xmlns:a16="http://schemas.microsoft.com/office/drawing/2014/main" id="{00000000-0008-0000-2000-00009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70" name="285 CuadroTexto">
          <a:extLst>
            <a:ext uri="{FF2B5EF4-FFF2-40B4-BE49-F238E27FC236}">
              <a16:creationId xmlns:a16="http://schemas.microsoft.com/office/drawing/2014/main" id="{00000000-0008-0000-2000-00009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71" name="286 CuadroTexto">
          <a:extLst>
            <a:ext uri="{FF2B5EF4-FFF2-40B4-BE49-F238E27FC236}">
              <a16:creationId xmlns:a16="http://schemas.microsoft.com/office/drawing/2014/main" id="{00000000-0008-0000-2000-00009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72" name="287 CuadroTexto">
          <a:extLst>
            <a:ext uri="{FF2B5EF4-FFF2-40B4-BE49-F238E27FC236}">
              <a16:creationId xmlns:a16="http://schemas.microsoft.com/office/drawing/2014/main" id="{00000000-0008-0000-2000-00009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73" name="288 CuadroTexto">
          <a:extLst>
            <a:ext uri="{FF2B5EF4-FFF2-40B4-BE49-F238E27FC236}">
              <a16:creationId xmlns:a16="http://schemas.microsoft.com/office/drawing/2014/main" id="{00000000-0008-0000-2000-00009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74" name="289 CuadroTexto">
          <a:extLst>
            <a:ext uri="{FF2B5EF4-FFF2-40B4-BE49-F238E27FC236}">
              <a16:creationId xmlns:a16="http://schemas.microsoft.com/office/drawing/2014/main" id="{00000000-0008-0000-2000-00009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75" name="290 CuadroTexto">
          <a:extLst>
            <a:ext uri="{FF2B5EF4-FFF2-40B4-BE49-F238E27FC236}">
              <a16:creationId xmlns:a16="http://schemas.microsoft.com/office/drawing/2014/main" id="{00000000-0008-0000-2000-00009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76" name="291 CuadroTexto">
          <a:extLst>
            <a:ext uri="{FF2B5EF4-FFF2-40B4-BE49-F238E27FC236}">
              <a16:creationId xmlns:a16="http://schemas.microsoft.com/office/drawing/2014/main" id="{00000000-0008-0000-2000-00009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77" name="292 CuadroTexto">
          <a:extLst>
            <a:ext uri="{FF2B5EF4-FFF2-40B4-BE49-F238E27FC236}">
              <a16:creationId xmlns:a16="http://schemas.microsoft.com/office/drawing/2014/main" id="{00000000-0008-0000-2000-00009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78" name="293 CuadroTexto">
          <a:extLst>
            <a:ext uri="{FF2B5EF4-FFF2-40B4-BE49-F238E27FC236}">
              <a16:creationId xmlns:a16="http://schemas.microsoft.com/office/drawing/2014/main" id="{00000000-0008-0000-2000-00009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79" name="294 CuadroTexto">
          <a:extLst>
            <a:ext uri="{FF2B5EF4-FFF2-40B4-BE49-F238E27FC236}">
              <a16:creationId xmlns:a16="http://schemas.microsoft.com/office/drawing/2014/main" id="{00000000-0008-0000-2000-00009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80" name="295 CuadroTexto">
          <a:extLst>
            <a:ext uri="{FF2B5EF4-FFF2-40B4-BE49-F238E27FC236}">
              <a16:creationId xmlns:a16="http://schemas.microsoft.com/office/drawing/2014/main" id="{00000000-0008-0000-2000-0000A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81" name="296 CuadroTexto">
          <a:extLst>
            <a:ext uri="{FF2B5EF4-FFF2-40B4-BE49-F238E27FC236}">
              <a16:creationId xmlns:a16="http://schemas.microsoft.com/office/drawing/2014/main" id="{00000000-0008-0000-2000-0000A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82" name="17 CuadroTexto">
          <a:extLst>
            <a:ext uri="{FF2B5EF4-FFF2-40B4-BE49-F238E27FC236}">
              <a16:creationId xmlns:a16="http://schemas.microsoft.com/office/drawing/2014/main" id="{00000000-0008-0000-2000-0000A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7227" cy="217317"/>
    <xdr:sp macro="" textlink="">
      <xdr:nvSpPr>
        <xdr:cNvPr id="5283" name="90 CuadroTexto">
          <a:extLst>
            <a:ext uri="{FF2B5EF4-FFF2-40B4-BE49-F238E27FC236}">
              <a16:creationId xmlns:a16="http://schemas.microsoft.com/office/drawing/2014/main" id="{00000000-0008-0000-2000-0000A3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284" name="91 CuadroTexto">
          <a:extLst>
            <a:ext uri="{FF2B5EF4-FFF2-40B4-BE49-F238E27FC236}">
              <a16:creationId xmlns:a16="http://schemas.microsoft.com/office/drawing/2014/main" id="{00000000-0008-0000-2000-0000A4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285" name="92 CuadroTexto">
          <a:extLst>
            <a:ext uri="{FF2B5EF4-FFF2-40B4-BE49-F238E27FC236}">
              <a16:creationId xmlns:a16="http://schemas.microsoft.com/office/drawing/2014/main" id="{00000000-0008-0000-2000-0000A5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286" name="93 CuadroTexto">
          <a:extLst>
            <a:ext uri="{FF2B5EF4-FFF2-40B4-BE49-F238E27FC236}">
              <a16:creationId xmlns:a16="http://schemas.microsoft.com/office/drawing/2014/main" id="{00000000-0008-0000-2000-0000A6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287" name="94 CuadroTexto">
          <a:extLst>
            <a:ext uri="{FF2B5EF4-FFF2-40B4-BE49-F238E27FC236}">
              <a16:creationId xmlns:a16="http://schemas.microsoft.com/office/drawing/2014/main" id="{00000000-0008-0000-2000-0000A7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288" name="95 CuadroTexto">
          <a:extLst>
            <a:ext uri="{FF2B5EF4-FFF2-40B4-BE49-F238E27FC236}">
              <a16:creationId xmlns:a16="http://schemas.microsoft.com/office/drawing/2014/main" id="{00000000-0008-0000-2000-0000A8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289" name="96 CuadroTexto">
          <a:extLst>
            <a:ext uri="{FF2B5EF4-FFF2-40B4-BE49-F238E27FC236}">
              <a16:creationId xmlns:a16="http://schemas.microsoft.com/office/drawing/2014/main" id="{00000000-0008-0000-2000-0000A9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290" name="97 CuadroTexto">
          <a:extLst>
            <a:ext uri="{FF2B5EF4-FFF2-40B4-BE49-F238E27FC236}">
              <a16:creationId xmlns:a16="http://schemas.microsoft.com/office/drawing/2014/main" id="{00000000-0008-0000-2000-0000AA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291" name="98 CuadroTexto">
          <a:extLst>
            <a:ext uri="{FF2B5EF4-FFF2-40B4-BE49-F238E27FC236}">
              <a16:creationId xmlns:a16="http://schemas.microsoft.com/office/drawing/2014/main" id="{00000000-0008-0000-2000-0000AB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292" name="99 CuadroTexto">
          <a:extLst>
            <a:ext uri="{FF2B5EF4-FFF2-40B4-BE49-F238E27FC236}">
              <a16:creationId xmlns:a16="http://schemas.microsoft.com/office/drawing/2014/main" id="{00000000-0008-0000-2000-0000AC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293" name="100 CuadroTexto">
          <a:extLst>
            <a:ext uri="{FF2B5EF4-FFF2-40B4-BE49-F238E27FC236}">
              <a16:creationId xmlns:a16="http://schemas.microsoft.com/office/drawing/2014/main" id="{00000000-0008-0000-2000-0000AD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294" name="101 CuadroTexto">
          <a:extLst>
            <a:ext uri="{FF2B5EF4-FFF2-40B4-BE49-F238E27FC236}">
              <a16:creationId xmlns:a16="http://schemas.microsoft.com/office/drawing/2014/main" id="{00000000-0008-0000-2000-0000AE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95" name="118 CuadroTexto">
          <a:extLst>
            <a:ext uri="{FF2B5EF4-FFF2-40B4-BE49-F238E27FC236}">
              <a16:creationId xmlns:a16="http://schemas.microsoft.com/office/drawing/2014/main" id="{00000000-0008-0000-2000-0000A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96" name="119 CuadroTexto">
          <a:extLst>
            <a:ext uri="{FF2B5EF4-FFF2-40B4-BE49-F238E27FC236}">
              <a16:creationId xmlns:a16="http://schemas.microsoft.com/office/drawing/2014/main" id="{00000000-0008-0000-2000-0000B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97" name="120 CuadroTexto">
          <a:extLst>
            <a:ext uri="{FF2B5EF4-FFF2-40B4-BE49-F238E27FC236}">
              <a16:creationId xmlns:a16="http://schemas.microsoft.com/office/drawing/2014/main" id="{00000000-0008-0000-2000-0000B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98" name="121 CuadroTexto">
          <a:extLst>
            <a:ext uri="{FF2B5EF4-FFF2-40B4-BE49-F238E27FC236}">
              <a16:creationId xmlns:a16="http://schemas.microsoft.com/office/drawing/2014/main" id="{00000000-0008-0000-2000-0000B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99" name="122 CuadroTexto">
          <a:extLst>
            <a:ext uri="{FF2B5EF4-FFF2-40B4-BE49-F238E27FC236}">
              <a16:creationId xmlns:a16="http://schemas.microsoft.com/office/drawing/2014/main" id="{00000000-0008-0000-2000-0000B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00" name="123 CuadroTexto">
          <a:extLst>
            <a:ext uri="{FF2B5EF4-FFF2-40B4-BE49-F238E27FC236}">
              <a16:creationId xmlns:a16="http://schemas.microsoft.com/office/drawing/2014/main" id="{00000000-0008-0000-2000-0000B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01" name="124 CuadroTexto">
          <a:extLst>
            <a:ext uri="{FF2B5EF4-FFF2-40B4-BE49-F238E27FC236}">
              <a16:creationId xmlns:a16="http://schemas.microsoft.com/office/drawing/2014/main" id="{00000000-0008-0000-2000-0000B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02" name="125 CuadroTexto">
          <a:extLst>
            <a:ext uri="{FF2B5EF4-FFF2-40B4-BE49-F238E27FC236}">
              <a16:creationId xmlns:a16="http://schemas.microsoft.com/office/drawing/2014/main" id="{00000000-0008-0000-2000-0000B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03" name="143 CuadroTexto">
          <a:extLst>
            <a:ext uri="{FF2B5EF4-FFF2-40B4-BE49-F238E27FC236}">
              <a16:creationId xmlns:a16="http://schemas.microsoft.com/office/drawing/2014/main" id="{00000000-0008-0000-2000-0000B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04" name="144 CuadroTexto">
          <a:extLst>
            <a:ext uri="{FF2B5EF4-FFF2-40B4-BE49-F238E27FC236}">
              <a16:creationId xmlns:a16="http://schemas.microsoft.com/office/drawing/2014/main" id="{00000000-0008-0000-2000-0000B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05" name="145 CuadroTexto">
          <a:extLst>
            <a:ext uri="{FF2B5EF4-FFF2-40B4-BE49-F238E27FC236}">
              <a16:creationId xmlns:a16="http://schemas.microsoft.com/office/drawing/2014/main" id="{00000000-0008-0000-2000-0000B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06" name="146 CuadroTexto">
          <a:extLst>
            <a:ext uri="{FF2B5EF4-FFF2-40B4-BE49-F238E27FC236}">
              <a16:creationId xmlns:a16="http://schemas.microsoft.com/office/drawing/2014/main" id="{00000000-0008-0000-2000-0000B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07" name="147 CuadroTexto">
          <a:extLst>
            <a:ext uri="{FF2B5EF4-FFF2-40B4-BE49-F238E27FC236}">
              <a16:creationId xmlns:a16="http://schemas.microsoft.com/office/drawing/2014/main" id="{00000000-0008-0000-2000-0000B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08" name="148 CuadroTexto">
          <a:extLst>
            <a:ext uri="{FF2B5EF4-FFF2-40B4-BE49-F238E27FC236}">
              <a16:creationId xmlns:a16="http://schemas.microsoft.com/office/drawing/2014/main" id="{00000000-0008-0000-2000-0000B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09" name="149 CuadroTexto">
          <a:extLst>
            <a:ext uri="{FF2B5EF4-FFF2-40B4-BE49-F238E27FC236}">
              <a16:creationId xmlns:a16="http://schemas.microsoft.com/office/drawing/2014/main" id="{00000000-0008-0000-2000-0000B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10" name="150 CuadroTexto">
          <a:extLst>
            <a:ext uri="{FF2B5EF4-FFF2-40B4-BE49-F238E27FC236}">
              <a16:creationId xmlns:a16="http://schemas.microsoft.com/office/drawing/2014/main" id="{00000000-0008-0000-2000-0000B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11" name="151 CuadroTexto">
          <a:extLst>
            <a:ext uri="{FF2B5EF4-FFF2-40B4-BE49-F238E27FC236}">
              <a16:creationId xmlns:a16="http://schemas.microsoft.com/office/drawing/2014/main" id="{00000000-0008-0000-2000-0000B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12" name="152 CuadroTexto">
          <a:extLst>
            <a:ext uri="{FF2B5EF4-FFF2-40B4-BE49-F238E27FC236}">
              <a16:creationId xmlns:a16="http://schemas.microsoft.com/office/drawing/2014/main" id="{00000000-0008-0000-2000-0000C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13" name="153 CuadroTexto">
          <a:extLst>
            <a:ext uri="{FF2B5EF4-FFF2-40B4-BE49-F238E27FC236}">
              <a16:creationId xmlns:a16="http://schemas.microsoft.com/office/drawing/2014/main" id="{00000000-0008-0000-2000-0000C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14" name="154 CuadroTexto">
          <a:extLst>
            <a:ext uri="{FF2B5EF4-FFF2-40B4-BE49-F238E27FC236}">
              <a16:creationId xmlns:a16="http://schemas.microsoft.com/office/drawing/2014/main" id="{00000000-0008-0000-2000-0000C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15" name="155 CuadroTexto">
          <a:extLst>
            <a:ext uri="{FF2B5EF4-FFF2-40B4-BE49-F238E27FC236}">
              <a16:creationId xmlns:a16="http://schemas.microsoft.com/office/drawing/2014/main" id="{00000000-0008-0000-2000-0000C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16" name="156 CuadroTexto">
          <a:extLst>
            <a:ext uri="{FF2B5EF4-FFF2-40B4-BE49-F238E27FC236}">
              <a16:creationId xmlns:a16="http://schemas.microsoft.com/office/drawing/2014/main" id="{00000000-0008-0000-2000-0000C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17" name="157 CuadroTexto">
          <a:extLst>
            <a:ext uri="{FF2B5EF4-FFF2-40B4-BE49-F238E27FC236}">
              <a16:creationId xmlns:a16="http://schemas.microsoft.com/office/drawing/2014/main" id="{00000000-0008-0000-2000-0000C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18" name="158 CuadroTexto">
          <a:extLst>
            <a:ext uri="{FF2B5EF4-FFF2-40B4-BE49-F238E27FC236}">
              <a16:creationId xmlns:a16="http://schemas.microsoft.com/office/drawing/2014/main" id="{00000000-0008-0000-2000-0000C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19" name="159 CuadroTexto">
          <a:extLst>
            <a:ext uri="{FF2B5EF4-FFF2-40B4-BE49-F238E27FC236}">
              <a16:creationId xmlns:a16="http://schemas.microsoft.com/office/drawing/2014/main" id="{00000000-0008-0000-2000-0000C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20" name="160 CuadroTexto">
          <a:extLst>
            <a:ext uri="{FF2B5EF4-FFF2-40B4-BE49-F238E27FC236}">
              <a16:creationId xmlns:a16="http://schemas.microsoft.com/office/drawing/2014/main" id="{00000000-0008-0000-2000-0000C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21" name="161 CuadroTexto">
          <a:extLst>
            <a:ext uri="{FF2B5EF4-FFF2-40B4-BE49-F238E27FC236}">
              <a16:creationId xmlns:a16="http://schemas.microsoft.com/office/drawing/2014/main" id="{00000000-0008-0000-2000-0000C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22" name="162 CuadroTexto">
          <a:extLst>
            <a:ext uri="{FF2B5EF4-FFF2-40B4-BE49-F238E27FC236}">
              <a16:creationId xmlns:a16="http://schemas.microsoft.com/office/drawing/2014/main" id="{00000000-0008-0000-2000-0000C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23" name="163 CuadroTexto">
          <a:extLst>
            <a:ext uri="{FF2B5EF4-FFF2-40B4-BE49-F238E27FC236}">
              <a16:creationId xmlns:a16="http://schemas.microsoft.com/office/drawing/2014/main" id="{00000000-0008-0000-2000-0000C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24" name="164 CuadroTexto">
          <a:extLst>
            <a:ext uri="{FF2B5EF4-FFF2-40B4-BE49-F238E27FC236}">
              <a16:creationId xmlns:a16="http://schemas.microsoft.com/office/drawing/2014/main" id="{00000000-0008-0000-2000-0000C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25" name="165 CuadroTexto">
          <a:extLst>
            <a:ext uri="{FF2B5EF4-FFF2-40B4-BE49-F238E27FC236}">
              <a16:creationId xmlns:a16="http://schemas.microsoft.com/office/drawing/2014/main" id="{00000000-0008-0000-2000-0000C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26" name="166 CuadroTexto">
          <a:extLst>
            <a:ext uri="{FF2B5EF4-FFF2-40B4-BE49-F238E27FC236}">
              <a16:creationId xmlns:a16="http://schemas.microsoft.com/office/drawing/2014/main" id="{00000000-0008-0000-2000-0000C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27" name="167 CuadroTexto">
          <a:extLst>
            <a:ext uri="{FF2B5EF4-FFF2-40B4-BE49-F238E27FC236}">
              <a16:creationId xmlns:a16="http://schemas.microsoft.com/office/drawing/2014/main" id="{00000000-0008-0000-2000-0000C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28" name="168 CuadroTexto">
          <a:extLst>
            <a:ext uri="{FF2B5EF4-FFF2-40B4-BE49-F238E27FC236}">
              <a16:creationId xmlns:a16="http://schemas.microsoft.com/office/drawing/2014/main" id="{00000000-0008-0000-2000-0000D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29" name="169 CuadroTexto">
          <a:extLst>
            <a:ext uri="{FF2B5EF4-FFF2-40B4-BE49-F238E27FC236}">
              <a16:creationId xmlns:a16="http://schemas.microsoft.com/office/drawing/2014/main" id="{00000000-0008-0000-2000-0000D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30" name="170 CuadroTexto">
          <a:extLst>
            <a:ext uri="{FF2B5EF4-FFF2-40B4-BE49-F238E27FC236}">
              <a16:creationId xmlns:a16="http://schemas.microsoft.com/office/drawing/2014/main" id="{00000000-0008-0000-2000-0000D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31" name="171 CuadroTexto">
          <a:extLst>
            <a:ext uri="{FF2B5EF4-FFF2-40B4-BE49-F238E27FC236}">
              <a16:creationId xmlns:a16="http://schemas.microsoft.com/office/drawing/2014/main" id="{00000000-0008-0000-2000-0000D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32" name="172 CuadroTexto">
          <a:extLst>
            <a:ext uri="{FF2B5EF4-FFF2-40B4-BE49-F238E27FC236}">
              <a16:creationId xmlns:a16="http://schemas.microsoft.com/office/drawing/2014/main" id="{00000000-0008-0000-2000-0000D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33" name="173 CuadroTexto">
          <a:extLst>
            <a:ext uri="{FF2B5EF4-FFF2-40B4-BE49-F238E27FC236}">
              <a16:creationId xmlns:a16="http://schemas.microsoft.com/office/drawing/2014/main" id="{00000000-0008-0000-2000-0000D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34" name="174 CuadroTexto">
          <a:extLst>
            <a:ext uri="{FF2B5EF4-FFF2-40B4-BE49-F238E27FC236}">
              <a16:creationId xmlns:a16="http://schemas.microsoft.com/office/drawing/2014/main" id="{00000000-0008-0000-2000-0000D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35" name="175 CuadroTexto">
          <a:extLst>
            <a:ext uri="{FF2B5EF4-FFF2-40B4-BE49-F238E27FC236}">
              <a16:creationId xmlns:a16="http://schemas.microsoft.com/office/drawing/2014/main" id="{00000000-0008-0000-2000-0000D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36" name="176 CuadroTexto">
          <a:extLst>
            <a:ext uri="{FF2B5EF4-FFF2-40B4-BE49-F238E27FC236}">
              <a16:creationId xmlns:a16="http://schemas.microsoft.com/office/drawing/2014/main" id="{00000000-0008-0000-2000-0000D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37" name="177 CuadroTexto">
          <a:extLst>
            <a:ext uri="{FF2B5EF4-FFF2-40B4-BE49-F238E27FC236}">
              <a16:creationId xmlns:a16="http://schemas.microsoft.com/office/drawing/2014/main" id="{00000000-0008-0000-2000-0000D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38" name="178 CuadroTexto">
          <a:extLst>
            <a:ext uri="{FF2B5EF4-FFF2-40B4-BE49-F238E27FC236}">
              <a16:creationId xmlns:a16="http://schemas.microsoft.com/office/drawing/2014/main" id="{00000000-0008-0000-2000-0000D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39" name="179 CuadroTexto">
          <a:extLst>
            <a:ext uri="{FF2B5EF4-FFF2-40B4-BE49-F238E27FC236}">
              <a16:creationId xmlns:a16="http://schemas.microsoft.com/office/drawing/2014/main" id="{00000000-0008-0000-2000-0000D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40" name="180 CuadroTexto">
          <a:extLst>
            <a:ext uri="{FF2B5EF4-FFF2-40B4-BE49-F238E27FC236}">
              <a16:creationId xmlns:a16="http://schemas.microsoft.com/office/drawing/2014/main" id="{00000000-0008-0000-2000-0000D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41" name="181 CuadroTexto">
          <a:extLst>
            <a:ext uri="{FF2B5EF4-FFF2-40B4-BE49-F238E27FC236}">
              <a16:creationId xmlns:a16="http://schemas.microsoft.com/office/drawing/2014/main" id="{00000000-0008-0000-2000-0000D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42" name="182 CuadroTexto">
          <a:extLst>
            <a:ext uri="{FF2B5EF4-FFF2-40B4-BE49-F238E27FC236}">
              <a16:creationId xmlns:a16="http://schemas.microsoft.com/office/drawing/2014/main" id="{00000000-0008-0000-2000-0000D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43" name="183 CuadroTexto">
          <a:extLst>
            <a:ext uri="{FF2B5EF4-FFF2-40B4-BE49-F238E27FC236}">
              <a16:creationId xmlns:a16="http://schemas.microsoft.com/office/drawing/2014/main" id="{00000000-0008-0000-2000-0000D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44" name="184 CuadroTexto">
          <a:extLst>
            <a:ext uri="{FF2B5EF4-FFF2-40B4-BE49-F238E27FC236}">
              <a16:creationId xmlns:a16="http://schemas.microsoft.com/office/drawing/2014/main" id="{00000000-0008-0000-2000-0000E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45" name="185 CuadroTexto">
          <a:extLst>
            <a:ext uri="{FF2B5EF4-FFF2-40B4-BE49-F238E27FC236}">
              <a16:creationId xmlns:a16="http://schemas.microsoft.com/office/drawing/2014/main" id="{00000000-0008-0000-2000-0000E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46" name="186 CuadroTexto">
          <a:extLst>
            <a:ext uri="{FF2B5EF4-FFF2-40B4-BE49-F238E27FC236}">
              <a16:creationId xmlns:a16="http://schemas.microsoft.com/office/drawing/2014/main" id="{00000000-0008-0000-2000-0000E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47" name="187 CuadroTexto">
          <a:extLst>
            <a:ext uri="{FF2B5EF4-FFF2-40B4-BE49-F238E27FC236}">
              <a16:creationId xmlns:a16="http://schemas.microsoft.com/office/drawing/2014/main" id="{00000000-0008-0000-2000-0000E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48" name="188 CuadroTexto">
          <a:extLst>
            <a:ext uri="{FF2B5EF4-FFF2-40B4-BE49-F238E27FC236}">
              <a16:creationId xmlns:a16="http://schemas.microsoft.com/office/drawing/2014/main" id="{00000000-0008-0000-2000-0000E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49" name="189 CuadroTexto">
          <a:extLst>
            <a:ext uri="{FF2B5EF4-FFF2-40B4-BE49-F238E27FC236}">
              <a16:creationId xmlns:a16="http://schemas.microsoft.com/office/drawing/2014/main" id="{00000000-0008-0000-2000-0000E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50" name="190 CuadroTexto">
          <a:extLst>
            <a:ext uri="{FF2B5EF4-FFF2-40B4-BE49-F238E27FC236}">
              <a16:creationId xmlns:a16="http://schemas.microsoft.com/office/drawing/2014/main" id="{00000000-0008-0000-2000-0000E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51" name="191 CuadroTexto">
          <a:extLst>
            <a:ext uri="{FF2B5EF4-FFF2-40B4-BE49-F238E27FC236}">
              <a16:creationId xmlns:a16="http://schemas.microsoft.com/office/drawing/2014/main" id="{00000000-0008-0000-2000-0000E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52" name="192 CuadroTexto">
          <a:extLst>
            <a:ext uri="{FF2B5EF4-FFF2-40B4-BE49-F238E27FC236}">
              <a16:creationId xmlns:a16="http://schemas.microsoft.com/office/drawing/2014/main" id="{00000000-0008-0000-2000-0000E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53" name="193 CuadroTexto">
          <a:extLst>
            <a:ext uri="{FF2B5EF4-FFF2-40B4-BE49-F238E27FC236}">
              <a16:creationId xmlns:a16="http://schemas.microsoft.com/office/drawing/2014/main" id="{00000000-0008-0000-2000-0000E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54" name="194 CuadroTexto">
          <a:extLst>
            <a:ext uri="{FF2B5EF4-FFF2-40B4-BE49-F238E27FC236}">
              <a16:creationId xmlns:a16="http://schemas.microsoft.com/office/drawing/2014/main" id="{00000000-0008-0000-2000-0000E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55" name="195 CuadroTexto">
          <a:extLst>
            <a:ext uri="{FF2B5EF4-FFF2-40B4-BE49-F238E27FC236}">
              <a16:creationId xmlns:a16="http://schemas.microsoft.com/office/drawing/2014/main" id="{00000000-0008-0000-2000-0000E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56" name="196 CuadroTexto">
          <a:extLst>
            <a:ext uri="{FF2B5EF4-FFF2-40B4-BE49-F238E27FC236}">
              <a16:creationId xmlns:a16="http://schemas.microsoft.com/office/drawing/2014/main" id="{00000000-0008-0000-2000-0000E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57" name="197 CuadroTexto">
          <a:extLst>
            <a:ext uri="{FF2B5EF4-FFF2-40B4-BE49-F238E27FC236}">
              <a16:creationId xmlns:a16="http://schemas.microsoft.com/office/drawing/2014/main" id="{00000000-0008-0000-2000-0000E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58" name="198 CuadroTexto">
          <a:extLst>
            <a:ext uri="{FF2B5EF4-FFF2-40B4-BE49-F238E27FC236}">
              <a16:creationId xmlns:a16="http://schemas.microsoft.com/office/drawing/2014/main" id="{00000000-0008-0000-2000-0000E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59" name="199 CuadroTexto">
          <a:extLst>
            <a:ext uri="{FF2B5EF4-FFF2-40B4-BE49-F238E27FC236}">
              <a16:creationId xmlns:a16="http://schemas.microsoft.com/office/drawing/2014/main" id="{00000000-0008-0000-2000-0000E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60" name="200 CuadroTexto">
          <a:extLst>
            <a:ext uri="{FF2B5EF4-FFF2-40B4-BE49-F238E27FC236}">
              <a16:creationId xmlns:a16="http://schemas.microsoft.com/office/drawing/2014/main" id="{00000000-0008-0000-2000-0000F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61" name="201 CuadroTexto">
          <a:extLst>
            <a:ext uri="{FF2B5EF4-FFF2-40B4-BE49-F238E27FC236}">
              <a16:creationId xmlns:a16="http://schemas.microsoft.com/office/drawing/2014/main" id="{00000000-0008-0000-2000-0000F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62" name="202 CuadroTexto">
          <a:extLst>
            <a:ext uri="{FF2B5EF4-FFF2-40B4-BE49-F238E27FC236}">
              <a16:creationId xmlns:a16="http://schemas.microsoft.com/office/drawing/2014/main" id="{00000000-0008-0000-2000-0000F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63" name="203 CuadroTexto">
          <a:extLst>
            <a:ext uri="{FF2B5EF4-FFF2-40B4-BE49-F238E27FC236}">
              <a16:creationId xmlns:a16="http://schemas.microsoft.com/office/drawing/2014/main" id="{00000000-0008-0000-2000-0000F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64" name="204 CuadroTexto">
          <a:extLst>
            <a:ext uri="{FF2B5EF4-FFF2-40B4-BE49-F238E27FC236}">
              <a16:creationId xmlns:a16="http://schemas.microsoft.com/office/drawing/2014/main" id="{00000000-0008-0000-2000-0000F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65" name="205 CuadroTexto">
          <a:extLst>
            <a:ext uri="{FF2B5EF4-FFF2-40B4-BE49-F238E27FC236}">
              <a16:creationId xmlns:a16="http://schemas.microsoft.com/office/drawing/2014/main" id="{00000000-0008-0000-2000-0000F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66" name="206 CuadroTexto">
          <a:extLst>
            <a:ext uri="{FF2B5EF4-FFF2-40B4-BE49-F238E27FC236}">
              <a16:creationId xmlns:a16="http://schemas.microsoft.com/office/drawing/2014/main" id="{00000000-0008-0000-2000-0000F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67" name="207 CuadroTexto">
          <a:extLst>
            <a:ext uri="{FF2B5EF4-FFF2-40B4-BE49-F238E27FC236}">
              <a16:creationId xmlns:a16="http://schemas.microsoft.com/office/drawing/2014/main" id="{00000000-0008-0000-2000-0000F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68" name="208 CuadroTexto">
          <a:extLst>
            <a:ext uri="{FF2B5EF4-FFF2-40B4-BE49-F238E27FC236}">
              <a16:creationId xmlns:a16="http://schemas.microsoft.com/office/drawing/2014/main" id="{00000000-0008-0000-2000-0000F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69" name="209 CuadroTexto">
          <a:extLst>
            <a:ext uri="{FF2B5EF4-FFF2-40B4-BE49-F238E27FC236}">
              <a16:creationId xmlns:a16="http://schemas.microsoft.com/office/drawing/2014/main" id="{00000000-0008-0000-2000-0000F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70" name="210 CuadroTexto">
          <a:extLst>
            <a:ext uri="{FF2B5EF4-FFF2-40B4-BE49-F238E27FC236}">
              <a16:creationId xmlns:a16="http://schemas.microsoft.com/office/drawing/2014/main" id="{00000000-0008-0000-2000-0000F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71" name="211 CuadroTexto">
          <a:extLst>
            <a:ext uri="{FF2B5EF4-FFF2-40B4-BE49-F238E27FC236}">
              <a16:creationId xmlns:a16="http://schemas.microsoft.com/office/drawing/2014/main" id="{00000000-0008-0000-2000-0000F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72" name="212 CuadroTexto">
          <a:extLst>
            <a:ext uri="{FF2B5EF4-FFF2-40B4-BE49-F238E27FC236}">
              <a16:creationId xmlns:a16="http://schemas.microsoft.com/office/drawing/2014/main" id="{00000000-0008-0000-2000-0000F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73" name="213 CuadroTexto">
          <a:extLst>
            <a:ext uri="{FF2B5EF4-FFF2-40B4-BE49-F238E27FC236}">
              <a16:creationId xmlns:a16="http://schemas.microsoft.com/office/drawing/2014/main" id="{00000000-0008-0000-2000-0000F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74" name="214 CuadroTexto">
          <a:extLst>
            <a:ext uri="{FF2B5EF4-FFF2-40B4-BE49-F238E27FC236}">
              <a16:creationId xmlns:a16="http://schemas.microsoft.com/office/drawing/2014/main" id="{00000000-0008-0000-2000-0000F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75" name="215 CuadroTexto">
          <a:extLst>
            <a:ext uri="{FF2B5EF4-FFF2-40B4-BE49-F238E27FC236}">
              <a16:creationId xmlns:a16="http://schemas.microsoft.com/office/drawing/2014/main" id="{00000000-0008-0000-2000-0000F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76" name="216 CuadroTexto">
          <a:extLst>
            <a:ext uri="{FF2B5EF4-FFF2-40B4-BE49-F238E27FC236}">
              <a16:creationId xmlns:a16="http://schemas.microsoft.com/office/drawing/2014/main" id="{00000000-0008-0000-2000-00000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77" name="217 CuadroTexto">
          <a:extLst>
            <a:ext uri="{FF2B5EF4-FFF2-40B4-BE49-F238E27FC236}">
              <a16:creationId xmlns:a16="http://schemas.microsoft.com/office/drawing/2014/main" id="{00000000-0008-0000-2000-00000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78" name="218 CuadroTexto">
          <a:extLst>
            <a:ext uri="{FF2B5EF4-FFF2-40B4-BE49-F238E27FC236}">
              <a16:creationId xmlns:a16="http://schemas.microsoft.com/office/drawing/2014/main" id="{00000000-0008-0000-2000-00000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79" name="219 CuadroTexto">
          <a:extLst>
            <a:ext uri="{FF2B5EF4-FFF2-40B4-BE49-F238E27FC236}">
              <a16:creationId xmlns:a16="http://schemas.microsoft.com/office/drawing/2014/main" id="{00000000-0008-0000-2000-00000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80" name="220 CuadroTexto">
          <a:extLst>
            <a:ext uri="{FF2B5EF4-FFF2-40B4-BE49-F238E27FC236}">
              <a16:creationId xmlns:a16="http://schemas.microsoft.com/office/drawing/2014/main" id="{00000000-0008-0000-2000-00000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81" name="221 CuadroTexto">
          <a:extLst>
            <a:ext uri="{FF2B5EF4-FFF2-40B4-BE49-F238E27FC236}">
              <a16:creationId xmlns:a16="http://schemas.microsoft.com/office/drawing/2014/main" id="{00000000-0008-0000-2000-00000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82" name="222 CuadroTexto">
          <a:extLst>
            <a:ext uri="{FF2B5EF4-FFF2-40B4-BE49-F238E27FC236}">
              <a16:creationId xmlns:a16="http://schemas.microsoft.com/office/drawing/2014/main" id="{00000000-0008-0000-2000-00000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83" name="223 CuadroTexto">
          <a:extLst>
            <a:ext uri="{FF2B5EF4-FFF2-40B4-BE49-F238E27FC236}">
              <a16:creationId xmlns:a16="http://schemas.microsoft.com/office/drawing/2014/main" id="{00000000-0008-0000-2000-00000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84" name="224 CuadroTexto">
          <a:extLst>
            <a:ext uri="{FF2B5EF4-FFF2-40B4-BE49-F238E27FC236}">
              <a16:creationId xmlns:a16="http://schemas.microsoft.com/office/drawing/2014/main" id="{00000000-0008-0000-2000-00000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85" name="225 CuadroTexto">
          <a:extLst>
            <a:ext uri="{FF2B5EF4-FFF2-40B4-BE49-F238E27FC236}">
              <a16:creationId xmlns:a16="http://schemas.microsoft.com/office/drawing/2014/main" id="{00000000-0008-0000-2000-00000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86" name="226 CuadroTexto">
          <a:extLst>
            <a:ext uri="{FF2B5EF4-FFF2-40B4-BE49-F238E27FC236}">
              <a16:creationId xmlns:a16="http://schemas.microsoft.com/office/drawing/2014/main" id="{00000000-0008-0000-2000-00000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87" name="227 CuadroTexto">
          <a:extLst>
            <a:ext uri="{FF2B5EF4-FFF2-40B4-BE49-F238E27FC236}">
              <a16:creationId xmlns:a16="http://schemas.microsoft.com/office/drawing/2014/main" id="{00000000-0008-0000-2000-00000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88" name="228 CuadroTexto">
          <a:extLst>
            <a:ext uri="{FF2B5EF4-FFF2-40B4-BE49-F238E27FC236}">
              <a16:creationId xmlns:a16="http://schemas.microsoft.com/office/drawing/2014/main" id="{00000000-0008-0000-2000-00000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89" name="229 CuadroTexto">
          <a:extLst>
            <a:ext uri="{FF2B5EF4-FFF2-40B4-BE49-F238E27FC236}">
              <a16:creationId xmlns:a16="http://schemas.microsoft.com/office/drawing/2014/main" id="{00000000-0008-0000-2000-00000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90" name="230 CuadroTexto">
          <a:extLst>
            <a:ext uri="{FF2B5EF4-FFF2-40B4-BE49-F238E27FC236}">
              <a16:creationId xmlns:a16="http://schemas.microsoft.com/office/drawing/2014/main" id="{00000000-0008-0000-2000-00000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91" name="231 CuadroTexto">
          <a:extLst>
            <a:ext uri="{FF2B5EF4-FFF2-40B4-BE49-F238E27FC236}">
              <a16:creationId xmlns:a16="http://schemas.microsoft.com/office/drawing/2014/main" id="{00000000-0008-0000-2000-00000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92" name="232 CuadroTexto">
          <a:extLst>
            <a:ext uri="{FF2B5EF4-FFF2-40B4-BE49-F238E27FC236}">
              <a16:creationId xmlns:a16="http://schemas.microsoft.com/office/drawing/2014/main" id="{00000000-0008-0000-2000-00001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93" name="233 CuadroTexto">
          <a:extLst>
            <a:ext uri="{FF2B5EF4-FFF2-40B4-BE49-F238E27FC236}">
              <a16:creationId xmlns:a16="http://schemas.microsoft.com/office/drawing/2014/main" id="{00000000-0008-0000-2000-00001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94" name="234 CuadroTexto">
          <a:extLst>
            <a:ext uri="{FF2B5EF4-FFF2-40B4-BE49-F238E27FC236}">
              <a16:creationId xmlns:a16="http://schemas.microsoft.com/office/drawing/2014/main" id="{00000000-0008-0000-2000-00001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95" name="235 CuadroTexto">
          <a:extLst>
            <a:ext uri="{FF2B5EF4-FFF2-40B4-BE49-F238E27FC236}">
              <a16:creationId xmlns:a16="http://schemas.microsoft.com/office/drawing/2014/main" id="{00000000-0008-0000-2000-00001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96" name="236 CuadroTexto">
          <a:extLst>
            <a:ext uri="{FF2B5EF4-FFF2-40B4-BE49-F238E27FC236}">
              <a16:creationId xmlns:a16="http://schemas.microsoft.com/office/drawing/2014/main" id="{00000000-0008-0000-2000-00001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97" name="237 CuadroTexto">
          <a:extLst>
            <a:ext uri="{FF2B5EF4-FFF2-40B4-BE49-F238E27FC236}">
              <a16:creationId xmlns:a16="http://schemas.microsoft.com/office/drawing/2014/main" id="{00000000-0008-0000-2000-00001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98" name="238 CuadroTexto">
          <a:extLst>
            <a:ext uri="{FF2B5EF4-FFF2-40B4-BE49-F238E27FC236}">
              <a16:creationId xmlns:a16="http://schemas.microsoft.com/office/drawing/2014/main" id="{00000000-0008-0000-2000-00001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99" name="239 CuadroTexto">
          <a:extLst>
            <a:ext uri="{FF2B5EF4-FFF2-40B4-BE49-F238E27FC236}">
              <a16:creationId xmlns:a16="http://schemas.microsoft.com/office/drawing/2014/main" id="{00000000-0008-0000-2000-00001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00" name="240 CuadroTexto">
          <a:extLst>
            <a:ext uri="{FF2B5EF4-FFF2-40B4-BE49-F238E27FC236}">
              <a16:creationId xmlns:a16="http://schemas.microsoft.com/office/drawing/2014/main" id="{00000000-0008-0000-2000-00001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01" name="241 CuadroTexto">
          <a:extLst>
            <a:ext uri="{FF2B5EF4-FFF2-40B4-BE49-F238E27FC236}">
              <a16:creationId xmlns:a16="http://schemas.microsoft.com/office/drawing/2014/main" id="{00000000-0008-0000-2000-00001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02" name="242 CuadroTexto">
          <a:extLst>
            <a:ext uri="{FF2B5EF4-FFF2-40B4-BE49-F238E27FC236}">
              <a16:creationId xmlns:a16="http://schemas.microsoft.com/office/drawing/2014/main" id="{00000000-0008-0000-2000-00001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03" name="243 CuadroTexto">
          <a:extLst>
            <a:ext uri="{FF2B5EF4-FFF2-40B4-BE49-F238E27FC236}">
              <a16:creationId xmlns:a16="http://schemas.microsoft.com/office/drawing/2014/main" id="{00000000-0008-0000-2000-00001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04" name="244 CuadroTexto">
          <a:extLst>
            <a:ext uri="{FF2B5EF4-FFF2-40B4-BE49-F238E27FC236}">
              <a16:creationId xmlns:a16="http://schemas.microsoft.com/office/drawing/2014/main" id="{00000000-0008-0000-2000-00001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05" name="245 CuadroTexto">
          <a:extLst>
            <a:ext uri="{FF2B5EF4-FFF2-40B4-BE49-F238E27FC236}">
              <a16:creationId xmlns:a16="http://schemas.microsoft.com/office/drawing/2014/main" id="{00000000-0008-0000-2000-00001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06" name="246 CuadroTexto">
          <a:extLst>
            <a:ext uri="{FF2B5EF4-FFF2-40B4-BE49-F238E27FC236}">
              <a16:creationId xmlns:a16="http://schemas.microsoft.com/office/drawing/2014/main" id="{00000000-0008-0000-2000-00001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07" name="247 CuadroTexto">
          <a:extLst>
            <a:ext uri="{FF2B5EF4-FFF2-40B4-BE49-F238E27FC236}">
              <a16:creationId xmlns:a16="http://schemas.microsoft.com/office/drawing/2014/main" id="{00000000-0008-0000-2000-00001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08" name="248 CuadroTexto">
          <a:extLst>
            <a:ext uri="{FF2B5EF4-FFF2-40B4-BE49-F238E27FC236}">
              <a16:creationId xmlns:a16="http://schemas.microsoft.com/office/drawing/2014/main" id="{00000000-0008-0000-2000-00002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09" name="249 CuadroTexto">
          <a:extLst>
            <a:ext uri="{FF2B5EF4-FFF2-40B4-BE49-F238E27FC236}">
              <a16:creationId xmlns:a16="http://schemas.microsoft.com/office/drawing/2014/main" id="{00000000-0008-0000-2000-00002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10" name="250 CuadroTexto">
          <a:extLst>
            <a:ext uri="{FF2B5EF4-FFF2-40B4-BE49-F238E27FC236}">
              <a16:creationId xmlns:a16="http://schemas.microsoft.com/office/drawing/2014/main" id="{00000000-0008-0000-2000-00002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11" name="251 CuadroTexto">
          <a:extLst>
            <a:ext uri="{FF2B5EF4-FFF2-40B4-BE49-F238E27FC236}">
              <a16:creationId xmlns:a16="http://schemas.microsoft.com/office/drawing/2014/main" id="{00000000-0008-0000-2000-00002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12" name="252 CuadroTexto">
          <a:extLst>
            <a:ext uri="{FF2B5EF4-FFF2-40B4-BE49-F238E27FC236}">
              <a16:creationId xmlns:a16="http://schemas.microsoft.com/office/drawing/2014/main" id="{00000000-0008-0000-2000-00002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13" name="253 CuadroTexto">
          <a:extLst>
            <a:ext uri="{FF2B5EF4-FFF2-40B4-BE49-F238E27FC236}">
              <a16:creationId xmlns:a16="http://schemas.microsoft.com/office/drawing/2014/main" id="{00000000-0008-0000-2000-00002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14" name="254 CuadroTexto">
          <a:extLst>
            <a:ext uri="{FF2B5EF4-FFF2-40B4-BE49-F238E27FC236}">
              <a16:creationId xmlns:a16="http://schemas.microsoft.com/office/drawing/2014/main" id="{00000000-0008-0000-2000-00002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15" name="255 CuadroTexto">
          <a:extLst>
            <a:ext uri="{FF2B5EF4-FFF2-40B4-BE49-F238E27FC236}">
              <a16:creationId xmlns:a16="http://schemas.microsoft.com/office/drawing/2014/main" id="{00000000-0008-0000-2000-00002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16" name="256 CuadroTexto">
          <a:extLst>
            <a:ext uri="{FF2B5EF4-FFF2-40B4-BE49-F238E27FC236}">
              <a16:creationId xmlns:a16="http://schemas.microsoft.com/office/drawing/2014/main" id="{00000000-0008-0000-2000-00002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17" name="257 CuadroTexto">
          <a:extLst>
            <a:ext uri="{FF2B5EF4-FFF2-40B4-BE49-F238E27FC236}">
              <a16:creationId xmlns:a16="http://schemas.microsoft.com/office/drawing/2014/main" id="{00000000-0008-0000-2000-00002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18" name="258 CuadroTexto">
          <a:extLst>
            <a:ext uri="{FF2B5EF4-FFF2-40B4-BE49-F238E27FC236}">
              <a16:creationId xmlns:a16="http://schemas.microsoft.com/office/drawing/2014/main" id="{00000000-0008-0000-2000-00002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19" name="259 CuadroTexto">
          <a:extLst>
            <a:ext uri="{FF2B5EF4-FFF2-40B4-BE49-F238E27FC236}">
              <a16:creationId xmlns:a16="http://schemas.microsoft.com/office/drawing/2014/main" id="{00000000-0008-0000-2000-00002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20" name="260 CuadroTexto">
          <a:extLst>
            <a:ext uri="{FF2B5EF4-FFF2-40B4-BE49-F238E27FC236}">
              <a16:creationId xmlns:a16="http://schemas.microsoft.com/office/drawing/2014/main" id="{00000000-0008-0000-2000-00002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21" name="261 CuadroTexto">
          <a:extLst>
            <a:ext uri="{FF2B5EF4-FFF2-40B4-BE49-F238E27FC236}">
              <a16:creationId xmlns:a16="http://schemas.microsoft.com/office/drawing/2014/main" id="{00000000-0008-0000-2000-00002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22" name="262 CuadroTexto">
          <a:extLst>
            <a:ext uri="{FF2B5EF4-FFF2-40B4-BE49-F238E27FC236}">
              <a16:creationId xmlns:a16="http://schemas.microsoft.com/office/drawing/2014/main" id="{00000000-0008-0000-2000-00002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23" name="263 CuadroTexto">
          <a:extLst>
            <a:ext uri="{FF2B5EF4-FFF2-40B4-BE49-F238E27FC236}">
              <a16:creationId xmlns:a16="http://schemas.microsoft.com/office/drawing/2014/main" id="{00000000-0008-0000-2000-00002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24" name="264 CuadroTexto">
          <a:extLst>
            <a:ext uri="{FF2B5EF4-FFF2-40B4-BE49-F238E27FC236}">
              <a16:creationId xmlns:a16="http://schemas.microsoft.com/office/drawing/2014/main" id="{00000000-0008-0000-2000-00003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25" name="265 CuadroTexto">
          <a:extLst>
            <a:ext uri="{FF2B5EF4-FFF2-40B4-BE49-F238E27FC236}">
              <a16:creationId xmlns:a16="http://schemas.microsoft.com/office/drawing/2014/main" id="{00000000-0008-0000-2000-00003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26" name="266 CuadroTexto">
          <a:extLst>
            <a:ext uri="{FF2B5EF4-FFF2-40B4-BE49-F238E27FC236}">
              <a16:creationId xmlns:a16="http://schemas.microsoft.com/office/drawing/2014/main" id="{00000000-0008-0000-2000-00003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27" name="267 CuadroTexto">
          <a:extLst>
            <a:ext uri="{FF2B5EF4-FFF2-40B4-BE49-F238E27FC236}">
              <a16:creationId xmlns:a16="http://schemas.microsoft.com/office/drawing/2014/main" id="{00000000-0008-0000-2000-00003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28" name="285 CuadroTexto">
          <a:extLst>
            <a:ext uri="{FF2B5EF4-FFF2-40B4-BE49-F238E27FC236}">
              <a16:creationId xmlns:a16="http://schemas.microsoft.com/office/drawing/2014/main" id="{00000000-0008-0000-2000-00003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29" name="286 CuadroTexto">
          <a:extLst>
            <a:ext uri="{FF2B5EF4-FFF2-40B4-BE49-F238E27FC236}">
              <a16:creationId xmlns:a16="http://schemas.microsoft.com/office/drawing/2014/main" id="{00000000-0008-0000-2000-00003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30" name="287 CuadroTexto">
          <a:extLst>
            <a:ext uri="{FF2B5EF4-FFF2-40B4-BE49-F238E27FC236}">
              <a16:creationId xmlns:a16="http://schemas.microsoft.com/office/drawing/2014/main" id="{00000000-0008-0000-2000-00003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31" name="288 CuadroTexto">
          <a:extLst>
            <a:ext uri="{FF2B5EF4-FFF2-40B4-BE49-F238E27FC236}">
              <a16:creationId xmlns:a16="http://schemas.microsoft.com/office/drawing/2014/main" id="{00000000-0008-0000-2000-00003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32" name="289 CuadroTexto">
          <a:extLst>
            <a:ext uri="{FF2B5EF4-FFF2-40B4-BE49-F238E27FC236}">
              <a16:creationId xmlns:a16="http://schemas.microsoft.com/office/drawing/2014/main" id="{00000000-0008-0000-2000-00003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33" name="290 CuadroTexto">
          <a:extLst>
            <a:ext uri="{FF2B5EF4-FFF2-40B4-BE49-F238E27FC236}">
              <a16:creationId xmlns:a16="http://schemas.microsoft.com/office/drawing/2014/main" id="{00000000-0008-0000-2000-00003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34" name="291 CuadroTexto">
          <a:extLst>
            <a:ext uri="{FF2B5EF4-FFF2-40B4-BE49-F238E27FC236}">
              <a16:creationId xmlns:a16="http://schemas.microsoft.com/office/drawing/2014/main" id="{00000000-0008-0000-2000-00003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35" name="292 CuadroTexto">
          <a:extLst>
            <a:ext uri="{FF2B5EF4-FFF2-40B4-BE49-F238E27FC236}">
              <a16:creationId xmlns:a16="http://schemas.microsoft.com/office/drawing/2014/main" id="{00000000-0008-0000-2000-00003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36" name="293 CuadroTexto">
          <a:extLst>
            <a:ext uri="{FF2B5EF4-FFF2-40B4-BE49-F238E27FC236}">
              <a16:creationId xmlns:a16="http://schemas.microsoft.com/office/drawing/2014/main" id="{00000000-0008-0000-2000-00003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37" name="294 CuadroTexto">
          <a:extLst>
            <a:ext uri="{FF2B5EF4-FFF2-40B4-BE49-F238E27FC236}">
              <a16:creationId xmlns:a16="http://schemas.microsoft.com/office/drawing/2014/main" id="{00000000-0008-0000-2000-00003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38" name="295 CuadroTexto">
          <a:extLst>
            <a:ext uri="{FF2B5EF4-FFF2-40B4-BE49-F238E27FC236}">
              <a16:creationId xmlns:a16="http://schemas.microsoft.com/office/drawing/2014/main" id="{00000000-0008-0000-2000-00003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39" name="296 CuadroTexto">
          <a:extLst>
            <a:ext uri="{FF2B5EF4-FFF2-40B4-BE49-F238E27FC236}">
              <a16:creationId xmlns:a16="http://schemas.microsoft.com/office/drawing/2014/main" id="{00000000-0008-0000-2000-00003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440" name="298 CuadroTexto">
          <a:extLst>
            <a:ext uri="{FF2B5EF4-FFF2-40B4-BE49-F238E27FC236}">
              <a16:creationId xmlns:a16="http://schemas.microsoft.com/office/drawing/2014/main" id="{00000000-0008-0000-2000-00004015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441" name="299 CuadroTexto">
          <a:extLst>
            <a:ext uri="{FF2B5EF4-FFF2-40B4-BE49-F238E27FC236}">
              <a16:creationId xmlns:a16="http://schemas.microsoft.com/office/drawing/2014/main" id="{00000000-0008-0000-2000-00004115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442" name="300 CuadroTexto">
          <a:extLst>
            <a:ext uri="{FF2B5EF4-FFF2-40B4-BE49-F238E27FC236}">
              <a16:creationId xmlns:a16="http://schemas.microsoft.com/office/drawing/2014/main" id="{00000000-0008-0000-2000-00004215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443" name="301 CuadroTexto">
          <a:extLst>
            <a:ext uri="{FF2B5EF4-FFF2-40B4-BE49-F238E27FC236}">
              <a16:creationId xmlns:a16="http://schemas.microsoft.com/office/drawing/2014/main" id="{00000000-0008-0000-2000-00004315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444" name="302 CuadroTexto">
          <a:extLst>
            <a:ext uri="{FF2B5EF4-FFF2-40B4-BE49-F238E27FC236}">
              <a16:creationId xmlns:a16="http://schemas.microsoft.com/office/drawing/2014/main" id="{00000000-0008-0000-2000-00004415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445" name="303 CuadroTexto">
          <a:extLst>
            <a:ext uri="{FF2B5EF4-FFF2-40B4-BE49-F238E27FC236}">
              <a16:creationId xmlns:a16="http://schemas.microsoft.com/office/drawing/2014/main" id="{00000000-0008-0000-2000-00004515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446" name="304 CuadroTexto">
          <a:extLst>
            <a:ext uri="{FF2B5EF4-FFF2-40B4-BE49-F238E27FC236}">
              <a16:creationId xmlns:a16="http://schemas.microsoft.com/office/drawing/2014/main" id="{00000000-0008-0000-2000-00004615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447" name="305 CuadroTexto">
          <a:extLst>
            <a:ext uri="{FF2B5EF4-FFF2-40B4-BE49-F238E27FC236}">
              <a16:creationId xmlns:a16="http://schemas.microsoft.com/office/drawing/2014/main" id="{00000000-0008-0000-2000-00004715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448" name="452 CuadroTexto">
          <a:extLst>
            <a:ext uri="{FF2B5EF4-FFF2-40B4-BE49-F238E27FC236}">
              <a16:creationId xmlns:a16="http://schemas.microsoft.com/office/drawing/2014/main" id="{00000000-0008-0000-2000-00004815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49" name="17 CuadroTexto">
          <a:extLst>
            <a:ext uri="{FF2B5EF4-FFF2-40B4-BE49-F238E27FC236}">
              <a16:creationId xmlns:a16="http://schemas.microsoft.com/office/drawing/2014/main" id="{00000000-0008-0000-2000-00004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7227" cy="217317"/>
    <xdr:sp macro="" textlink="">
      <xdr:nvSpPr>
        <xdr:cNvPr id="5450" name="90 CuadroTexto">
          <a:extLst>
            <a:ext uri="{FF2B5EF4-FFF2-40B4-BE49-F238E27FC236}">
              <a16:creationId xmlns:a16="http://schemas.microsoft.com/office/drawing/2014/main" id="{00000000-0008-0000-2000-00004A1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451" name="91 CuadroTexto">
          <a:extLst>
            <a:ext uri="{FF2B5EF4-FFF2-40B4-BE49-F238E27FC236}">
              <a16:creationId xmlns:a16="http://schemas.microsoft.com/office/drawing/2014/main" id="{00000000-0008-0000-2000-00004B1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452" name="92 CuadroTexto">
          <a:extLst>
            <a:ext uri="{FF2B5EF4-FFF2-40B4-BE49-F238E27FC236}">
              <a16:creationId xmlns:a16="http://schemas.microsoft.com/office/drawing/2014/main" id="{00000000-0008-0000-2000-00004C1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453" name="93 CuadroTexto">
          <a:extLst>
            <a:ext uri="{FF2B5EF4-FFF2-40B4-BE49-F238E27FC236}">
              <a16:creationId xmlns:a16="http://schemas.microsoft.com/office/drawing/2014/main" id="{00000000-0008-0000-2000-00004D1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454" name="94 CuadroTexto">
          <a:extLst>
            <a:ext uri="{FF2B5EF4-FFF2-40B4-BE49-F238E27FC236}">
              <a16:creationId xmlns:a16="http://schemas.microsoft.com/office/drawing/2014/main" id="{00000000-0008-0000-2000-00004E1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455" name="95 CuadroTexto">
          <a:extLst>
            <a:ext uri="{FF2B5EF4-FFF2-40B4-BE49-F238E27FC236}">
              <a16:creationId xmlns:a16="http://schemas.microsoft.com/office/drawing/2014/main" id="{00000000-0008-0000-2000-00004F1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456" name="96 CuadroTexto">
          <a:extLst>
            <a:ext uri="{FF2B5EF4-FFF2-40B4-BE49-F238E27FC236}">
              <a16:creationId xmlns:a16="http://schemas.microsoft.com/office/drawing/2014/main" id="{00000000-0008-0000-2000-0000501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457" name="97 CuadroTexto">
          <a:extLst>
            <a:ext uri="{FF2B5EF4-FFF2-40B4-BE49-F238E27FC236}">
              <a16:creationId xmlns:a16="http://schemas.microsoft.com/office/drawing/2014/main" id="{00000000-0008-0000-2000-0000511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458" name="98 CuadroTexto">
          <a:extLst>
            <a:ext uri="{FF2B5EF4-FFF2-40B4-BE49-F238E27FC236}">
              <a16:creationId xmlns:a16="http://schemas.microsoft.com/office/drawing/2014/main" id="{00000000-0008-0000-2000-0000521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459" name="99 CuadroTexto">
          <a:extLst>
            <a:ext uri="{FF2B5EF4-FFF2-40B4-BE49-F238E27FC236}">
              <a16:creationId xmlns:a16="http://schemas.microsoft.com/office/drawing/2014/main" id="{00000000-0008-0000-2000-0000531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460" name="100 CuadroTexto">
          <a:extLst>
            <a:ext uri="{FF2B5EF4-FFF2-40B4-BE49-F238E27FC236}">
              <a16:creationId xmlns:a16="http://schemas.microsoft.com/office/drawing/2014/main" id="{00000000-0008-0000-2000-0000541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461" name="101 CuadroTexto">
          <a:extLst>
            <a:ext uri="{FF2B5EF4-FFF2-40B4-BE49-F238E27FC236}">
              <a16:creationId xmlns:a16="http://schemas.microsoft.com/office/drawing/2014/main" id="{00000000-0008-0000-2000-0000551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62" name="118 CuadroTexto">
          <a:extLst>
            <a:ext uri="{FF2B5EF4-FFF2-40B4-BE49-F238E27FC236}">
              <a16:creationId xmlns:a16="http://schemas.microsoft.com/office/drawing/2014/main" id="{00000000-0008-0000-2000-00005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63" name="119 CuadroTexto">
          <a:extLst>
            <a:ext uri="{FF2B5EF4-FFF2-40B4-BE49-F238E27FC236}">
              <a16:creationId xmlns:a16="http://schemas.microsoft.com/office/drawing/2014/main" id="{00000000-0008-0000-2000-00005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64" name="120 CuadroTexto">
          <a:extLst>
            <a:ext uri="{FF2B5EF4-FFF2-40B4-BE49-F238E27FC236}">
              <a16:creationId xmlns:a16="http://schemas.microsoft.com/office/drawing/2014/main" id="{00000000-0008-0000-2000-00005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65" name="121 CuadroTexto">
          <a:extLst>
            <a:ext uri="{FF2B5EF4-FFF2-40B4-BE49-F238E27FC236}">
              <a16:creationId xmlns:a16="http://schemas.microsoft.com/office/drawing/2014/main" id="{00000000-0008-0000-2000-00005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66" name="122 CuadroTexto">
          <a:extLst>
            <a:ext uri="{FF2B5EF4-FFF2-40B4-BE49-F238E27FC236}">
              <a16:creationId xmlns:a16="http://schemas.microsoft.com/office/drawing/2014/main" id="{00000000-0008-0000-2000-00005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67" name="123 CuadroTexto">
          <a:extLst>
            <a:ext uri="{FF2B5EF4-FFF2-40B4-BE49-F238E27FC236}">
              <a16:creationId xmlns:a16="http://schemas.microsoft.com/office/drawing/2014/main" id="{00000000-0008-0000-2000-00005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68" name="124 CuadroTexto">
          <a:extLst>
            <a:ext uri="{FF2B5EF4-FFF2-40B4-BE49-F238E27FC236}">
              <a16:creationId xmlns:a16="http://schemas.microsoft.com/office/drawing/2014/main" id="{00000000-0008-0000-2000-00005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69" name="125 CuadroTexto">
          <a:extLst>
            <a:ext uri="{FF2B5EF4-FFF2-40B4-BE49-F238E27FC236}">
              <a16:creationId xmlns:a16="http://schemas.microsoft.com/office/drawing/2014/main" id="{00000000-0008-0000-2000-00005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70" name="143 CuadroTexto">
          <a:extLst>
            <a:ext uri="{FF2B5EF4-FFF2-40B4-BE49-F238E27FC236}">
              <a16:creationId xmlns:a16="http://schemas.microsoft.com/office/drawing/2014/main" id="{00000000-0008-0000-2000-00005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71" name="144 CuadroTexto">
          <a:extLst>
            <a:ext uri="{FF2B5EF4-FFF2-40B4-BE49-F238E27FC236}">
              <a16:creationId xmlns:a16="http://schemas.microsoft.com/office/drawing/2014/main" id="{00000000-0008-0000-2000-00005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72" name="145 CuadroTexto">
          <a:extLst>
            <a:ext uri="{FF2B5EF4-FFF2-40B4-BE49-F238E27FC236}">
              <a16:creationId xmlns:a16="http://schemas.microsoft.com/office/drawing/2014/main" id="{00000000-0008-0000-2000-00006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73" name="146 CuadroTexto">
          <a:extLst>
            <a:ext uri="{FF2B5EF4-FFF2-40B4-BE49-F238E27FC236}">
              <a16:creationId xmlns:a16="http://schemas.microsoft.com/office/drawing/2014/main" id="{00000000-0008-0000-2000-00006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74" name="147 CuadroTexto">
          <a:extLst>
            <a:ext uri="{FF2B5EF4-FFF2-40B4-BE49-F238E27FC236}">
              <a16:creationId xmlns:a16="http://schemas.microsoft.com/office/drawing/2014/main" id="{00000000-0008-0000-2000-00006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75" name="148 CuadroTexto">
          <a:extLst>
            <a:ext uri="{FF2B5EF4-FFF2-40B4-BE49-F238E27FC236}">
              <a16:creationId xmlns:a16="http://schemas.microsoft.com/office/drawing/2014/main" id="{00000000-0008-0000-2000-00006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76" name="149 CuadroTexto">
          <a:extLst>
            <a:ext uri="{FF2B5EF4-FFF2-40B4-BE49-F238E27FC236}">
              <a16:creationId xmlns:a16="http://schemas.microsoft.com/office/drawing/2014/main" id="{00000000-0008-0000-2000-00006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77" name="150 CuadroTexto">
          <a:extLst>
            <a:ext uri="{FF2B5EF4-FFF2-40B4-BE49-F238E27FC236}">
              <a16:creationId xmlns:a16="http://schemas.microsoft.com/office/drawing/2014/main" id="{00000000-0008-0000-2000-00006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78" name="151 CuadroTexto">
          <a:extLst>
            <a:ext uri="{FF2B5EF4-FFF2-40B4-BE49-F238E27FC236}">
              <a16:creationId xmlns:a16="http://schemas.microsoft.com/office/drawing/2014/main" id="{00000000-0008-0000-2000-00006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79" name="152 CuadroTexto">
          <a:extLst>
            <a:ext uri="{FF2B5EF4-FFF2-40B4-BE49-F238E27FC236}">
              <a16:creationId xmlns:a16="http://schemas.microsoft.com/office/drawing/2014/main" id="{00000000-0008-0000-2000-00006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80" name="153 CuadroTexto">
          <a:extLst>
            <a:ext uri="{FF2B5EF4-FFF2-40B4-BE49-F238E27FC236}">
              <a16:creationId xmlns:a16="http://schemas.microsoft.com/office/drawing/2014/main" id="{00000000-0008-0000-2000-00006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81" name="154 CuadroTexto">
          <a:extLst>
            <a:ext uri="{FF2B5EF4-FFF2-40B4-BE49-F238E27FC236}">
              <a16:creationId xmlns:a16="http://schemas.microsoft.com/office/drawing/2014/main" id="{00000000-0008-0000-2000-00006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82" name="155 CuadroTexto">
          <a:extLst>
            <a:ext uri="{FF2B5EF4-FFF2-40B4-BE49-F238E27FC236}">
              <a16:creationId xmlns:a16="http://schemas.microsoft.com/office/drawing/2014/main" id="{00000000-0008-0000-2000-00006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83" name="156 CuadroTexto">
          <a:extLst>
            <a:ext uri="{FF2B5EF4-FFF2-40B4-BE49-F238E27FC236}">
              <a16:creationId xmlns:a16="http://schemas.microsoft.com/office/drawing/2014/main" id="{00000000-0008-0000-2000-00006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84" name="157 CuadroTexto">
          <a:extLst>
            <a:ext uri="{FF2B5EF4-FFF2-40B4-BE49-F238E27FC236}">
              <a16:creationId xmlns:a16="http://schemas.microsoft.com/office/drawing/2014/main" id="{00000000-0008-0000-2000-00006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85" name="158 CuadroTexto">
          <a:extLst>
            <a:ext uri="{FF2B5EF4-FFF2-40B4-BE49-F238E27FC236}">
              <a16:creationId xmlns:a16="http://schemas.microsoft.com/office/drawing/2014/main" id="{00000000-0008-0000-2000-00006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86" name="159 CuadroTexto">
          <a:extLst>
            <a:ext uri="{FF2B5EF4-FFF2-40B4-BE49-F238E27FC236}">
              <a16:creationId xmlns:a16="http://schemas.microsoft.com/office/drawing/2014/main" id="{00000000-0008-0000-2000-00006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87" name="160 CuadroTexto">
          <a:extLst>
            <a:ext uri="{FF2B5EF4-FFF2-40B4-BE49-F238E27FC236}">
              <a16:creationId xmlns:a16="http://schemas.microsoft.com/office/drawing/2014/main" id="{00000000-0008-0000-2000-00006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88" name="161 CuadroTexto">
          <a:extLst>
            <a:ext uri="{FF2B5EF4-FFF2-40B4-BE49-F238E27FC236}">
              <a16:creationId xmlns:a16="http://schemas.microsoft.com/office/drawing/2014/main" id="{00000000-0008-0000-2000-00007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89" name="162 CuadroTexto">
          <a:extLst>
            <a:ext uri="{FF2B5EF4-FFF2-40B4-BE49-F238E27FC236}">
              <a16:creationId xmlns:a16="http://schemas.microsoft.com/office/drawing/2014/main" id="{00000000-0008-0000-2000-00007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90" name="163 CuadroTexto">
          <a:extLst>
            <a:ext uri="{FF2B5EF4-FFF2-40B4-BE49-F238E27FC236}">
              <a16:creationId xmlns:a16="http://schemas.microsoft.com/office/drawing/2014/main" id="{00000000-0008-0000-2000-00007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91" name="164 CuadroTexto">
          <a:extLst>
            <a:ext uri="{FF2B5EF4-FFF2-40B4-BE49-F238E27FC236}">
              <a16:creationId xmlns:a16="http://schemas.microsoft.com/office/drawing/2014/main" id="{00000000-0008-0000-2000-00007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92" name="165 CuadroTexto">
          <a:extLst>
            <a:ext uri="{FF2B5EF4-FFF2-40B4-BE49-F238E27FC236}">
              <a16:creationId xmlns:a16="http://schemas.microsoft.com/office/drawing/2014/main" id="{00000000-0008-0000-2000-00007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93" name="166 CuadroTexto">
          <a:extLst>
            <a:ext uri="{FF2B5EF4-FFF2-40B4-BE49-F238E27FC236}">
              <a16:creationId xmlns:a16="http://schemas.microsoft.com/office/drawing/2014/main" id="{00000000-0008-0000-2000-00007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94" name="167 CuadroTexto">
          <a:extLst>
            <a:ext uri="{FF2B5EF4-FFF2-40B4-BE49-F238E27FC236}">
              <a16:creationId xmlns:a16="http://schemas.microsoft.com/office/drawing/2014/main" id="{00000000-0008-0000-2000-00007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95" name="168 CuadroTexto">
          <a:extLst>
            <a:ext uri="{FF2B5EF4-FFF2-40B4-BE49-F238E27FC236}">
              <a16:creationId xmlns:a16="http://schemas.microsoft.com/office/drawing/2014/main" id="{00000000-0008-0000-2000-00007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96" name="169 CuadroTexto">
          <a:extLst>
            <a:ext uri="{FF2B5EF4-FFF2-40B4-BE49-F238E27FC236}">
              <a16:creationId xmlns:a16="http://schemas.microsoft.com/office/drawing/2014/main" id="{00000000-0008-0000-2000-00007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97" name="170 CuadroTexto">
          <a:extLst>
            <a:ext uri="{FF2B5EF4-FFF2-40B4-BE49-F238E27FC236}">
              <a16:creationId xmlns:a16="http://schemas.microsoft.com/office/drawing/2014/main" id="{00000000-0008-0000-2000-00007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98" name="171 CuadroTexto">
          <a:extLst>
            <a:ext uri="{FF2B5EF4-FFF2-40B4-BE49-F238E27FC236}">
              <a16:creationId xmlns:a16="http://schemas.microsoft.com/office/drawing/2014/main" id="{00000000-0008-0000-2000-00007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99" name="172 CuadroTexto">
          <a:extLst>
            <a:ext uri="{FF2B5EF4-FFF2-40B4-BE49-F238E27FC236}">
              <a16:creationId xmlns:a16="http://schemas.microsoft.com/office/drawing/2014/main" id="{00000000-0008-0000-2000-00007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00" name="173 CuadroTexto">
          <a:extLst>
            <a:ext uri="{FF2B5EF4-FFF2-40B4-BE49-F238E27FC236}">
              <a16:creationId xmlns:a16="http://schemas.microsoft.com/office/drawing/2014/main" id="{00000000-0008-0000-2000-00007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01" name="174 CuadroTexto">
          <a:extLst>
            <a:ext uri="{FF2B5EF4-FFF2-40B4-BE49-F238E27FC236}">
              <a16:creationId xmlns:a16="http://schemas.microsoft.com/office/drawing/2014/main" id="{00000000-0008-0000-2000-00007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02" name="175 CuadroTexto">
          <a:extLst>
            <a:ext uri="{FF2B5EF4-FFF2-40B4-BE49-F238E27FC236}">
              <a16:creationId xmlns:a16="http://schemas.microsoft.com/office/drawing/2014/main" id="{00000000-0008-0000-2000-00007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03" name="176 CuadroTexto">
          <a:extLst>
            <a:ext uri="{FF2B5EF4-FFF2-40B4-BE49-F238E27FC236}">
              <a16:creationId xmlns:a16="http://schemas.microsoft.com/office/drawing/2014/main" id="{00000000-0008-0000-2000-00007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04" name="177 CuadroTexto">
          <a:extLst>
            <a:ext uri="{FF2B5EF4-FFF2-40B4-BE49-F238E27FC236}">
              <a16:creationId xmlns:a16="http://schemas.microsoft.com/office/drawing/2014/main" id="{00000000-0008-0000-2000-00008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05" name="178 CuadroTexto">
          <a:extLst>
            <a:ext uri="{FF2B5EF4-FFF2-40B4-BE49-F238E27FC236}">
              <a16:creationId xmlns:a16="http://schemas.microsoft.com/office/drawing/2014/main" id="{00000000-0008-0000-2000-00008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06" name="179 CuadroTexto">
          <a:extLst>
            <a:ext uri="{FF2B5EF4-FFF2-40B4-BE49-F238E27FC236}">
              <a16:creationId xmlns:a16="http://schemas.microsoft.com/office/drawing/2014/main" id="{00000000-0008-0000-2000-00008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07" name="180 CuadroTexto">
          <a:extLst>
            <a:ext uri="{FF2B5EF4-FFF2-40B4-BE49-F238E27FC236}">
              <a16:creationId xmlns:a16="http://schemas.microsoft.com/office/drawing/2014/main" id="{00000000-0008-0000-2000-00008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08" name="181 CuadroTexto">
          <a:extLst>
            <a:ext uri="{FF2B5EF4-FFF2-40B4-BE49-F238E27FC236}">
              <a16:creationId xmlns:a16="http://schemas.microsoft.com/office/drawing/2014/main" id="{00000000-0008-0000-2000-00008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09" name="182 CuadroTexto">
          <a:extLst>
            <a:ext uri="{FF2B5EF4-FFF2-40B4-BE49-F238E27FC236}">
              <a16:creationId xmlns:a16="http://schemas.microsoft.com/office/drawing/2014/main" id="{00000000-0008-0000-2000-00008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10" name="183 CuadroTexto">
          <a:extLst>
            <a:ext uri="{FF2B5EF4-FFF2-40B4-BE49-F238E27FC236}">
              <a16:creationId xmlns:a16="http://schemas.microsoft.com/office/drawing/2014/main" id="{00000000-0008-0000-2000-00008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11" name="184 CuadroTexto">
          <a:extLst>
            <a:ext uri="{FF2B5EF4-FFF2-40B4-BE49-F238E27FC236}">
              <a16:creationId xmlns:a16="http://schemas.microsoft.com/office/drawing/2014/main" id="{00000000-0008-0000-2000-00008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12" name="185 CuadroTexto">
          <a:extLst>
            <a:ext uri="{FF2B5EF4-FFF2-40B4-BE49-F238E27FC236}">
              <a16:creationId xmlns:a16="http://schemas.microsoft.com/office/drawing/2014/main" id="{00000000-0008-0000-2000-00008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13" name="186 CuadroTexto">
          <a:extLst>
            <a:ext uri="{FF2B5EF4-FFF2-40B4-BE49-F238E27FC236}">
              <a16:creationId xmlns:a16="http://schemas.microsoft.com/office/drawing/2014/main" id="{00000000-0008-0000-2000-00008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14" name="187 CuadroTexto">
          <a:extLst>
            <a:ext uri="{FF2B5EF4-FFF2-40B4-BE49-F238E27FC236}">
              <a16:creationId xmlns:a16="http://schemas.microsoft.com/office/drawing/2014/main" id="{00000000-0008-0000-2000-00008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15" name="188 CuadroTexto">
          <a:extLst>
            <a:ext uri="{FF2B5EF4-FFF2-40B4-BE49-F238E27FC236}">
              <a16:creationId xmlns:a16="http://schemas.microsoft.com/office/drawing/2014/main" id="{00000000-0008-0000-2000-00008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16" name="189 CuadroTexto">
          <a:extLst>
            <a:ext uri="{FF2B5EF4-FFF2-40B4-BE49-F238E27FC236}">
              <a16:creationId xmlns:a16="http://schemas.microsoft.com/office/drawing/2014/main" id="{00000000-0008-0000-2000-00008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17" name="190 CuadroTexto">
          <a:extLst>
            <a:ext uri="{FF2B5EF4-FFF2-40B4-BE49-F238E27FC236}">
              <a16:creationId xmlns:a16="http://schemas.microsoft.com/office/drawing/2014/main" id="{00000000-0008-0000-2000-00008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18" name="191 CuadroTexto">
          <a:extLst>
            <a:ext uri="{FF2B5EF4-FFF2-40B4-BE49-F238E27FC236}">
              <a16:creationId xmlns:a16="http://schemas.microsoft.com/office/drawing/2014/main" id="{00000000-0008-0000-2000-00008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19" name="192 CuadroTexto">
          <a:extLst>
            <a:ext uri="{FF2B5EF4-FFF2-40B4-BE49-F238E27FC236}">
              <a16:creationId xmlns:a16="http://schemas.microsoft.com/office/drawing/2014/main" id="{00000000-0008-0000-2000-00008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20" name="193 CuadroTexto">
          <a:extLst>
            <a:ext uri="{FF2B5EF4-FFF2-40B4-BE49-F238E27FC236}">
              <a16:creationId xmlns:a16="http://schemas.microsoft.com/office/drawing/2014/main" id="{00000000-0008-0000-2000-00009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21" name="194 CuadroTexto">
          <a:extLst>
            <a:ext uri="{FF2B5EF4-FFF2-40B4-BE49-F238E27FC236}">
              <a16:creationId xmlns:a16="http://schemas.microsoft.com/office/drawing/2014/main" id="{00000000-0008-0000-2000-00009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22" name="195 CuadroTexto">
          <a:extLst>
            <a:ext uri="{FF2B5EF4-FFF2-40B4-BE49-F238E27FC236}">
              <a16:creationId xmlns:a16="http://schemas.microsoft.com/office/drawing/2014/main" id="{00000000-0008-0000-2000-00009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23" name="196 CuadroTexto">
          <a:extLst>
            <a:ext uri="{FF2B5EF4-FFF2-40B4-BE49-F238E27FC236}">
              <a16:creationId xmlns:a16="http://schemas.microsoft.com/office/drawing/2014/main" id="{00000000-0008-0000-2000-00009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24" name="197 CuadroTexto">
          <a:extLst>
            <a:ext uri="{FF2B5EF4-FFF2-40B4-BE49-F238E27FC236}">
              <a16:creationId xmlns:a16="http://schemas.microsoft.com/office/drawing/2014/main" id="{00000000-0008-0000-2000-00009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25" name="198 CuadroTexto">
          <a:extLst>
            <a:ext uri="{FF2B5EF4-FFF2-40B4-BE49-F238E27FC236}">
              <a16:creationId xmlns:a16="http://schemas.microsoft.com/office/drawing/2014/main" id="{00000000-0008-0000-2000-00009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26" name="199 CuadroTexto">
          <a:extLst>
            <a:ext uri="{FF2B5EF4-FFF2-40B4-BE49-F238E27FC236}">
              <a16:creationId xmlns:a16="http://schemas.microsoft.com/office/drawing/2014/main" id="{00000000-0008-0000-2000-00009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27" name="200 CuadroTexto">
          <a:extLst>
            <a:ext uri="{FF2B5EF4-FFF2-40B4-BE49-F238E27FC236}">
              <a16:creationId xmlns:a16="http://schemas.microsoft.com/office/drawing/2014/main" id="{00000000-0008-0000-2000-00009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28" name="201 CuadroTexto">
          <a:extLst>
            <a:ext uri="{FF2B5EF4-FFF2-40B4-BE49-F238E27FC236}">
              <a16:creationId xmlns:a16="http://schemas.microsoft.com/office/drawing/2014/main" id="{00000000-0008-0000-2000-00009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29" name="202 CuadroTexto">
          <a:extLst>
            <a:ext uri="{FF2B5EF4-FFF2-40B4-BE49-F238E27FC236}">
              <a16:creationId xmlns:a16="http://schemas.microsoft.com/office/drawing/2014/main" id="{00000000-0008-0000-2000-00009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30" name="203 CuadroTexto">
          <a:extLst>
            <a:ext uri="{FF2B5EF4-FFF2-40B4-BE49-F238E27FC236}">
              <a16:creationId xmlns:a16="http://schemas.microsoft.com/office/drawing/2014/main" id="{00000000-0008-0000-2000-00009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31" name="204 CuadroTexto">
          <a:extLst>
            <a:ext uri="{FF2B5EF4-FFF2-40B4-BE49-F238E27FC236}">
              <a16:creationId xmlns:a16="http://schemas.microsoft.com/office/drawing/2014/main" id="{00000000-0008-0000-2000-00009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32" name="205 CuadroTexto">
          <a:extLst>
            <a:ext uri="{FF2B5EF4-FFF2-40B4-BE49-F238E27FC236}">
              <a16:creationId xmlns:a16="http://schemas.microsoft.com/office/drawing/2014/main" id="{00000000-0008-0000-2000-00009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33" name="206 CuadroTexto">
          <a:extLst>
            <a:ext uri="{FF2B5EF4-FFF2-40B4-BE49-F238E27FC236}">
              <a16:creationId xmlns:a16="http://schemas.microsoft.com/office/drawing/2014/main" id="{00000000-0008-0000-2000-00009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34" name="207 CuadroTexto">
          <a:extLst>
            <a:ext uri="{FF2B5EF4-FFF2-40B4-BE49-F238E27FC236}">
              <a16:creationId xmlns:a16="http://schemas.microsoft.com/office/drawing/2014/main" id="{00000000-0008-0000-2000-00009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35" name="208 CuadroTexto">
          <a:extLst>
            <a:ext uri="{FF2B5EF4-FFF2-40B4-BE49-F238E27FC236}">
              <a16:creationId xmlns:a16="http://schemas.microsoft.com/office/drawing/2014/main" id="{00000000-0008-0000-2000-00009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36" name="209 CuadroTexto">
          <a:extLst>
            <a:ext uri="{FF2B5EF4-FFF2-40B4-BE49-F238E27FC236}">
              <a16:creationId xmlns:a16="http://schemas.microsoft.com/office/drawing/2014/main" id="{00000000-0008-0000-2000-0000A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37" name="210 CuadroTexto">
          <a:extLst>
            <a:ext uri="{FF2B5EF4-FFF2-40B4-BE49-F238E27FC236}">
              <a16:creationId xmlns:a16="http://schemas.microsoft.com/office/drawing/2014/main" id="{00000000-0008-0000-2000-0000A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38" name="211 CuadroTexto">
          <a:extLst>
            <a:ext uri="{FF2B5EF4-FFF2-40B4-BE49-F238E27FC236}">
              <a16:creationId xmlns:a16="http://schemas.microsoft.com/office/drawing/2014/main" id="{00000000-0008-0000-2000-0000A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39" name="212 CuadroTexto">
          <a:extLst>
            <a:ext uri="{FF2B5EF4-FFF2-40B4-BE49-F238E27FC236}">
              <a16:creationId xmlns:a16="http://schemas.microsoft.com/office/drawing/2014/main" id="{00000000-0008-0000-2000-0000A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40" name="213 CuadroTexto">
          <a:extLst>
            <a:ext uri="{FF2B5EF4-FFF2-40B4-BE49-F238E27FC236}">
              <a16:creationId xmlns:a16="http://schemas.microsoft.com/office/drawing/2014/main" id="{00000000-0008-0000-2000-0000A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41" name="214 CuadroTexto">
          <a:extLst>
            <a:ext uri="{FF2B5EF4-FFF2-40B4-BE49-F238E27FC236}">
              <a16:creationId xmlns:a16="http://schemas.microsoft.com/office/drawing/2014/main" id="{00000000-0008-0000-2000-0000A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42" name="215 CuadroTexto">
          <a:extLst>
            <a:ext uri="{FF2B5EF4-FFF2-40B4-BE49-F238E27FC236}">
              <a16:creationId xmlns:a16="http://schemas.microsoft.com/office/drawing/2014/main" id="{00000000-0008-0000-2000-0000A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43" name="216 CuadroTexto">
          <a:extLst>
            <a:ext uri="{FF2B5EF4-FFF2-40B4-BE49-F238E27FC236}">
              <a16:creationId xmlns:a16="http://schemas.microsoft.com/office/drawing/2014/main" id="{00000000-0008-0000-2000-0000A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44" name="217 CuadroTexto">
          <a:extLst>
            <a:ext uri="{FF2B5EF4-FFF2-40B4-BE49-F238E27FC236}">
              <a16:creationId xmlns:a16="http://schemas.microsoft.com/office/drawing/2014/main" id="{00000000-0008-0000-2000-0000A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45" name="218 CuadroTexto">
          <a:extLst>
            <a:ext uri="{FF2B5EF4-FFF2-40B4-BE49-F238E27FC236}">
              <a16:creationId xmlns:a16="http://schemas.microsoft.com/office/drawing/2014/main" id="{00000000-0008-0000-2000-0000A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46" name="219 CuadroTexto">
          <a:extLst>
            <a:ext uri="{FF2B5EF4-FFF2-40B4-BE49-F238E27FC236}">
              <a16:creationId xmlns:a16="http://schemas.microsoft.com/office/drawing/2014/main" id="{00000000-0008-0000-2000-0000A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47" name="220 CuadroTexto">
          <a:extLst>
            <a:ext uri="{FF2B5EF4-FFF2-40B4-BE49-F238E27FC236}">
              <a16:creationId xmlns:a16="http://schemas.microsoft.com/office/drawing/2014/main" id="{00000000-0008-0000-2000-0000A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48" name="221 CuadroTexto">
          <a:extLst>
            <a:ext uri="{FF2B5EF4-FFF2-40B4-BE49-F238E27FC236}">
              <a16:creationId xmlns:a16="http://schemas.microsoft.com/office/drawing/2014/main" id="{00000000-0008-0000-2000-0000A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49" name="222 CuadroTexto">
          <a:extLst>
            <a:ext uri="{FF2B5EF4-FFF2-40B4-BE49-F238E27FC236}">
              <a16:creationId xmlns:a16="http://schemas.microsoft.com/office/drawing/2014/main" id="{00000000-0008-0000-2000-0000A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50" name="223 CuadroTexto">
          <a:extLst>
            <a:ext uri="{FF2B5EF4-FFF2-40B4-BE49-F238E27FC236}">
              <a16:creationId xmlns:a16="http://schemas.microsoft.com/office/drawing/2014/main" id="{00000000-0008-0000-2000-0000A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51" name="224 CuadroTexto">
          <a:extLst>
            <a:ext uri="{FF2B5EF4-FFF2-40B4-BE49-F238E27FC236}">
              <a16:creationId xmlns:a16="http://schemas.microsoft.com/office/drawing/2014/main" id="{00000000-0008-0000-2000-0000A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52" name="225 CuadroTexto">
          <a:extLst>
            <a:ext uri="{FF2B5EF4-FFF2-40B4-BE49-F238E27FC236}">
              <a16:creationId xmlns:a16="http://schemas.microsoft.com/office/drawing/2014/main" id="{00000000-0008-0000-2000-0000B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53" name="226 CuadroTexto">
          <a:extLst>
            <a:ext uri="{FF2B5EF4-FFF2-40B4-BE49-F238E27FC236}">
              <a16:creationId xmlns:a16="http://schemas.microsoft.com/office/drawing/2014/main" id="{00000000-0008-0000-2000-0000B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54" name="227 CuadroTexto">
          <a:extLst>
            <a:ext uri="{FF2B5EF4-FFF2-40B4-BE49-F238E27FC236}">
              <a16:creationId xmlns:a16="http://schemas.microsoft.com/office/drawing/2014/main" id="{00000000-0008-0000-2000-0000B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55" name="228 CuadroTexto">
          <a:extLst>
            <a:ext uri="{FF2B5EF4-FFF2-40B4-BE49-F238E27FC236}">
              <a16:creationId xmlns:a16="http://schemas.microsoft.com/office/drawing/2014/main" id="{00000000-0008-0000-2000-0000B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56" name="229 CuadroTexto">
          <a:extLst>
            <a:ext uri="{FF2B5EF4-FFF2-40B4-BE49-F238E27FC236}">
              <a16:creationId xmlns:a16="http://schemas.microsoft.com/office/drawing/2014/main" id="{00000000-0008-0000-2000-0000B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57" name="230 CuadroTexto">
          <a:extLst>
            <a:ext uri="{FF2B5EF4-FFF2-40B4-BE49-F238E27FC236}">
              <a16:creationId xmlns:a16="http://schemas.microsoft.com/office/drawing/2014/main" id="{00000000-0008-0000-2000-0000B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58" name="231 CuadroTexto">
          <a:extLst>
            <a:ext uri="{FF2B5EF4-FFF2-40B4-BE49-F238E27FC236}">
              <a16:creationId xmlns:a16="http://schemas.microsoft.com/office/drawing/2014/main" id="{00000000-0008-0000-2000-0000B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59" name="232 CuadroTexto">
          <a:extLst>
            <a:ext uri="{FF2B5EF4-FFF2-40B4-BE49-F238E27FC236}">
              <a16:creationId xmlns:a16="http://schemas.microsoft.com/office/drawing/2014/main" id="{00000000-0008-0000-2000-0000B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60" name="233 CuadroTexto">
          <a:extLst>
            <a:ext uri="{FF2B5EF4-FFF2-40B4-BE49-F238E27FC236}">
              <a16:creationId xmlns:a16="http://schemas.microsoft.com/office/drawing/2014/main" id="{00000000-0008-0000-2000-0000B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61" name="234 CuadroTexto">
          <a:extLst>
            <a:ext uri="{FF2B5EF4-FFF2-40B4-BE49-F238E27FC236}">
              <a16:creationId xmlns:a16="http://schemas.microsoft.com/office/drawing/2014/main" id="{00000000-0008-0000-2000-0000B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62" name="235 CuadroTexto">
          <a:extLst>
            <a:ext uri="{FF2B5EF4-FFF2-40B4-BE49-F238E27FC236}">
              <a16:creationId xmlns:a16="http://schemas.microsoft.com/office/drawing/2014/main" id="{00000000-0008-0000-2000-0000B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63" name="236 CuadroTexto">
          <a:extLst>
            <a:ext uri="{FF2B5EF4-FFF2-40B4-BE49-F238E27FC236}">
              <a16:creationId xmlns:a16="http://schemas.microsoft.com/office/drawing/2014/main" id="{00000000-0008-0000-2000-0000B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64" name="237 CuadroTexto">
          <a:extLst>
            <a:ext uri="{FF2B5EF4-FFF2-40B4-BE49-F238E27FC236}">
              <a16:creationId xmlns:a16="http://schemas.microsoft.com/office/drawing/2014/main" id="{00000000-0008-0000-2000-0000B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65" name="238 CuadroTexto">
          <a:extLst>
            <a:ext uri="{FF2B5EF4-FFF2-40B4-BE49-F238E27FC236}">
              <a16:creationId xmlns:a16="http://schemas.microsoft.com/office/drawing/2014/main" id="{00000000-0008-0000-2000-0000B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66" name="239 CuadroTexto">
          <a:extLst>
            <a:ext uri="{FF2B5EF4-FFF2-40B4-BE49-F238E27FC236}">
              <a16:creationId xmlns:a16="http://schemas.microsoft.com/office/drawing/2014/main" id="{00000000-0008-0000-2000-0000B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67" name="240 CuadroTexto">
          <a:extLst>
            <a:ext uri="{FF2B5EF4-FFF2-40B4-BE49-F238E27FC236}">
              <a16:creationId xmlns:a16="http://schemas.microsoft.com/office/drawing/2014/main" id="{00000000-0008-0000-2000-0000B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68" name="241 CuadroTexto">
          <a:extLst>
            <a:ext uri="{FF2B5EF4-FFF2-40B4-BE49-F238E27FC236}">
              <a16:creationId xmlns:a16="http://schemas.microsoft.com/office/drawing/2014/main" id="{00000000-0008-0000-2000-0000C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69" name="242 CuadroTexto">
          <a:extLst>
            <a:ext uri="{FF2B5EF4-FFF2-40B4-BE49-F238E27FC236}">
              <a16:creationId xmlns:a16="http://schemas.microsoft.com/office/drawing/2014/main" id="{00000000-0008-0000-2000-0000C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70" name="243 CuadroTexto">
          <a:extLst>
            <a:ext uri="{FF2B5EF4-FFF2-40B4-BE49-F238E27FC236}">
              <a16:creationId xmlns:a16="http://schemas.microsoft.com/office/drawing/2014/main" id="{00000000-0008-0000-2000-0000C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71" name="244 CuadroTexto">
          <a:extLst>
            <a:ext uri="{FF2B5EF4-FFF2-40B4-BE49-F238E27FC236}">
              <a16:creationId xmlns:a16="http://schemas.microsoft.com/office/drawing/2014/main" id="{00000000-0008-0000-2000-0000C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72" name="245 CuadroTexto">
          <a:extLst>
            <a:ext uri="{FF2B5EF4-FFF2-40B4-BE49-F238E27FC236}">
              <a16:creationId xmlns:a16="http://schemas.microsoft.com/office/drawing/2014/main" id="{00000000-0008-0000-2000-0000C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73" name="246 CuadroTexto">
          <a:extLst>
            <a:ext uri="{FF2B5EF4-FFF2-40B4-BE49-F238E27FC236}">
              <a16:creationId xmlns:a16="http://schemas.microsoft.com/office/drawing/2014/main" id="{00000000-0008-0000-2000-0000C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74" name="247 CuadroTexto">
          <a:extLst>
            <a:ext uri="{FF2B5EF4-FFF2-40B4-BE49-F238E27FC236}">
              <a16:creationId xmlns:a16="http://schemas.microsoft.com/office/drawing/2014/main" id="{00000000-0008-0000-2000-0000C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75" name="248 CuadroTexto">
          <a:extLst>
            <a:ext uri="{FF2B5EF4-FFF2-40B4-BE49-F238E27FC236}">
              <a16:creationId xmlns:a16="http://schemas.microsoft.com/office/drawing/2014/main" id="{00000000-0008-0000-2000-0000C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76" name="249 CuadroTexto">
          <a:extLst>
            <a:ext uri="{FF2B5EF4-FFF2-40B4-BE49-F238E27FC236}">
              <a16:creationId xmlns:a16="http://schemas.microsoft.com/office/drawing/2014/main" id="{00000000-0008-0000-2000-0000C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77" name="250 CuadroTexto">
          <a:extLst>
            <a:ext uri="{FF2B5EF4-FFF2-40B4-BE49-F238E27FC236}">
              <a16:creationId xmlns:a16="http://schemas.microsoft.com/office/drawing/2014/main" id="{00000000-0008-0000-2000-0000C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78" name="251 CuadroTexto">
          <a:extLst>
            <a:ext uri="{FF2B5EF4-FFF2-40B4-BE49-F238E27FC236}">
              <a16:creationId xmlns:a16="http://schemas.microsoft.com/office/drawing/2014/main" id="{00000000-0008-0000-2000-0000C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79" name="252 CuadroTexto">
          <a:extLst>
            <a:ext uri="{FF2B5EF4-FFF2-40B4-BE49-F238E27FC236}">
              <a16:creationId xmlns:a16="http://schemas.microsoft.com/office/drawing/2014/main" id="{00000000-0008-0000-2000-0000C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80" name="253 CuadroTexto">
          <a:extLst>
            <a:ext uri="{FF2B5EF4-FFF2-40B4-BE49-F238E27FC236}">
              <a16:creationId xmlns:a16="http://schemas.microsoft.com/office/drawing/2014/main" id="{00000000-0008-0000-2000-0000C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81" name="254 CuadroTexto">
          <a:extLst>
            <a:ext uri="{FF2B5EF4-FFF2-40B4-BE49-F238E27FC236}">
              <a16:creationId xmlns:a16="http://schemas.microsoft.com/office/drawing/2014/main" id="{00000000-0008-0000-2000-0000C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82" name="255 CuadroTexto">
          <a:extLst>
            <a:ext uri="{FF2B5EF4-FFF2-40B4-BE49-F238E27FC236}">
              <a16:creationId xmlns:a16="http://schemas.microsoft.com/office/drawing/2014/main" id="{00000000-0008-0000-2000-0000C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83" name="256 CuadroTexto">
          <a:extLst>
            <a:ext uri="{FF2B5EF4-FFF2-40B4-BE49-F238E27FC236}">
              <a16:creationId xmlns:a16="http://schemas.microsoft.com/office/drawing/2014/main" id="{00000000-0008-0000-2000-0000C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84" name="257 CuadroTexto">
          <a:extLst>
            <a:ext uri="{FF2B5EF4-FFF2-40B4-BE49-F238E27FC236}">
              <a16:creationId xmlns:a16="http://schemas.microsoft.com/office/drawing/2014/main" id="{00000000-0008-0000-2000-0000D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85" name="258 CuadroTexto">
          <a:extLst>
            <a:ext uri="{FF2B5EF4-FFF2-40B4-BE49-F238E27FC236}">
              <a16:creationId xmlns:a16="http://schemas.microsoft.com/office/drawing/2014/main" id="{00000000-0008-0000-2000-0000D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86" name="259 CuadroTexto">
          <a:extLst>
            <a:ext uri="{FF2B5EF4-FFF2-40B4-BE49-F238E27FC236}">
              <a16:creationId xmlns:a16="http://schemas.microsoft.com/office/drawing/2014/main" id="{00000000-0008-0000-2000-0000D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87" name="260 CuadroTexto">
          <a:extLst>
            <a:ext uri="{FF2B5EF4-FFF2-40B4-BE49-F238E27FC236}">
              <a16:creationId xmlns:a16="http://schemas.microsoft.com/office/drawing/2014/main" id="{00000000-0008-0000-2000-0000D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88" name="261 CuadroTexto">
          <a:extLst>
            <a:ext uri="{FF2B5EF4-FFF2-40B4-BE49-F238E27FC236}">
              <a16:creationId xmlns:a16="http://schemas.microsoft.com/office/drawing/2014/main" id="{00000000-0008-0000-2000-0000D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89" name="262 CuadroTexto">
          <a:extLst>
            <a:ext uri="{FF2B5EF4-FFF2-40B4-BE49-F238E27FC236}">
              <a16:creationId xmlns:a16="http://schemas.microsoft.com/office/drawing/2014/main" id="{00000000-0008-0000-2000-0000D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90" name="263 CuadroTexto">
          <a:extLst>
            <a:ext uri="{FF2B5EF4-FFF2-40B4-BE49-F238E27FC236}">
              <a16:creationId xmlns:a16="http://schemas.microsoft.com/office/drawing/2014/main" id="{00000000-0008-0000-2000-0000D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91" name="264 CuadroTexto">
          <a:extLst>
            <a:ext uri="{FF2B5EF4-FFF2-40B4-BE49-F238E27FC236}">
              <a16:creationId xmlns:a16="http://schemas.microsoft.com/office/drawing/2014/main" id="{00000000-0008-0000-2000-0000D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92" name="265 CuadroTexto">
          <a:extLst>
            <a:ext uri="{FF2B5EF4-FFF2-40B4-BE49-F238E27FC236}">
              <a16:creationId xmlns:a16="http://schemas.microsoft.com/office/drawing/2014/main" id="{00000000-0008-0000-2000-0000D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93" name="266 CuadroTexto">
          <a:extLst>
            <a:ext uri="{FF2B5EF4-FFF2-40B4-BE49-F238E27FC236}">
              <a16:creationId xmlns:a16="http://schemas.microsoft.com/office/drawing/2014/main" id="{00000000-0008-0000-2000-0000D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94" name="267 CuadroTexto">
          <a:extLst>
            <a:ext uri="{FF2B5EF4-FFF2-40B4-BE49-F238E27FC236}">
              <a16:creationId xmlns:a16="http://schemas.microsoft.com/office/drawing/2014/main" id="{00000000-0008-0000-2000-0000D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95" name="285 CuadroTexto">
          <a:extLst>
            <a:ext uri="{FF2B5EF4-FFF2-40B4-BE49-F238E27FC236}">
              <a16:creationId xmlns:a16="http://schemas.microsoft.com/office/drawing/2014/main" id="{00000000-0008-0000-2000-0000D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96" name="286 CuadroTexto">
          <a:extLst>
            <a:ext uri="{FF2B5EF4-FFF2-40B4-BE49-F238E27FC236}">
              <a16:creationId xmlns:a16="http://schemas.microsoft.com/office/drawing/2014/main" id="{00000000-0008-0000-2000-0000D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97" name="287 CuadroTexto">
          <a:extLst>
            <a:ext uri="{FF2B5EF4-FFF2-40B4-BE49-F238E27FC236}">
              <a16:creationId xmlns:a16="http://schemas.microsoft.com/office/drawing/2014/main" id="{00000000-0008-0000-2000-0000D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98" name="288 CuadroTexto">
          <a:extLst>
            <a:ext uri="{FF2B5EF4-FFF2-40B4-BE49-F238E27FC236}">
              <a16:creationId xmlns:a16="http://schemas.microsoft.com/office/drawing/2014/main" id="{00000000-0008-0000-2000-0000D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99" name="289 CuadroTexto">
          <a:extLst>
            <a:ext uri="{FF2B5EF4-FFF2-40B4-BE49-F238E27FC236}">
              <a16:creationId xmlns:a16="http://schemas.microsoft.com/office/drawing/2014/main" id="{00000000-0008-0000-2000-0000D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600" name="290 CuadroTexto">
          <a:extLst>
            <a:ext uri="{FF2B5EF4-FFF2-40B4-BE49-F238E27FC236}">
              <a16:creationId xmlns:a16="http://schemas.microsoft.com/office/drawing/2014/main" id="{00000000-0008-0000-2000-0000E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601" name="291 CuadroTexto">
          <a:extLst>
            <a:ext uri="{FF2B5EF4-FFF2-40B4-BE49-F238E27FC236}">
              <a16:creationId xmlns:a16="http://schemas.microsoft.com/office/drawing/2014/main" id="{00000000-0008-0000-2000-0000E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602" name="292 CuadroTexto">
          <a:extLst>
            <a:ext uri="{FF2B5EF4-FFF2-40B4-BE49-F238E27FC236}">
              <a16:creationId xmlns:a16="http://schemas.microsoft.com/office/drawing/2014/main" id="{00000000-0008-0000-2000-0000E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603" name="293 CuadroTexto">
          <a:extLst>
            <a:ext uri="{FF2B5EF4-FFF2-40B4-BE49-F238E27FC236}">
              <a16:creationId xmlns:a16="http://schemas.microsoft.com/office/drawing/2014/main" id="{00000000-0008-0000-2000-0000E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604" name="294 CuadroTexto">
          <a:extLst>
            <a:ext uri="{FF2B5EF4-FFF2-40B4-BE49-F238E27FC236}">
              <a16:creationId xmlns:a16="http://schemas.microsoft.com/office/drawing/2014/main" id="{00000000-0008-0000-2000-0000E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605" name="295 CuadroTexto">
          <a:extLst>
            <a:ext uri="{FF2B5EF4-FFF2-40B4-BE49-F238E27FC236}">
              <a16:creationId xmlns:a16="http://schemas.microsoft.com/office/drawing/2014/main" id="{00000000-0008-0000-2000-0000E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606" name="296 CuadroTexto">
          <a:extLst>
            <a:ext uri="{FF2B5EF4-FFF2-40B4-BE49-F238E27FC236}">
              <a16:creationId xmlns:a16="http://schemas.microsoft.com/office/drawing/2014/main" id="{00000000-0008-0000-2000-0000E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16</xdr:col>
      <xdr:colOff>0</xdr:colOff>
      <xdr:row>10</xdr:row>
      <xdr:rowOff>0</xdr:rowOff>
    </xdr:from>
    <xdr:ext cx="184731" cy="264560"/>
    <xdr:sp macro="" textlink="">
      <xdr:nvSpPr>
        <xdr:cNvPr id="5607" name="298 CuadroTexto">
          <a:extLst>
            <a:ext uri="{FF2B5EF4-FFF2-40B4-BE49-F238E27FC236}">
              <a16:creationId xmlns:a16="http://schemas.microsoft.com/office/drawing/2014/main" id="{00000000-0008-0000-2000-0000E7150000}"/>
            </a:ext>
          </a:extLst>
        </xdr:cNvPr>
        <xdr:cNvSpPr txBox="1"/>
      </xdr:nvSpPr>
      <xdr:spPr>
        <a:xfrm>
          <a:off x="146780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16</xdr:col>
      <xdr:colOff>0</xdr:colOff>
      <xdr:row>10</xdr:row>
      <xdr:rowOff>0</xdr:rowOff>
    </xdr:from>
    <xdr:ext cx="184731" cy="264560"/>
    <xdr:sp macro="" textlink="">
      <xdr:nvSpPr>
        <xdr:cNvPr id="5608" name="299 CuadroTexto">
          <a:extLst>
            <a:ext uri="{FF2B5EF4-FFF2-40B4-BE49-F238E27FC236}">
              <a16:creationId xmlns:a16="http://schemas.microsoft.com/office/drawing/2014/main" id="{00000000-0008-0000-2000-0000E8150000}"/>
            </a:ext>
          </a:extLst>
        </xdr:cNvPr>
        <xdr:cNvSpPr txBox="1"/>
      </xdr:nvSpPr>
      <xdr:spPr>
        <a:xfrm>
          <a:off x="146780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16</xdr:col>
      <xdr:colOff>0</xdr:colOff>
      <xdr:row>10</xdr:row>
      <xdr:rowOff>0</xdr:rowOff>
    </xdr:from>
    <xdr:ext cx="184731" cy="264560"/>
    <xdr:sp macro="" textlink="">
      <xdr:nvSpPr>
        <xdr:cNvPr id="5609" name="300 CuadroTexto">
          <a:extLst>
            <a:ext uri="{FF2B5EF4-FFF2-40B4-BE49-F238E27FC236}">
              <a16:creationId xmlns:a16="http://schemas.microsoft.com/office/drawing/2014/main" id="{00000000-0008-0000-2000-0000E9150000}"/>
            </a:ext>
          </a:extLst>
        </xdr:cNvPr>
        <xdr:cNvSpPr txBox="1"/>
      </xdr:nvSpPr>
      <xdr:spPr>
        <a:xfrm>
          <a:off x="146780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16</xdr:col>
      <xdr:colOff>0</xdr:colOff>
      <xdr:row>10</xdr:row>
      <xdr:rowOff>0</xdr:rowOff>
    </xdr:from>
    <xdr:ext cx="184731" cy="264560"/>
    <xdr:sp macro="" textlink="">
      <xdr:nvSpPr>
        <xdr:cNvPr id="5610" name="301 CuadroTexto">
          <a:extLst>
            <a:ext uri="{FF2B5EF4-FFF2-40B4-BE49-F238E27FC236}">
              <a16:creationId xmlns:a16="http://schemas.microsoft.com/office/drawing/2014/main" id="{00000000-0008-0000-2000-0000EA150000}"/>
            </a:ext>
          </a:extLst>
        </xdr:cNvPr>
        <xdr:cNvSpPr txBox="1"/>
      </xdr:nvSpPr>
      <xdr:spPr>
        <a:xfrm>
          <a:off x="146780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16</xdr:col>
      <xdr:colOff>0</xdr:colOff>
      <xdr:row>10</xdr:row>
      <xdr:rowOff>0</xdr:rowOff>
    </xdr:from>
    <xdr:ext cx="184731" cy="264560"/>
    <xdr:sp macro="" textlink="">
      <xdr:nvSpPr>
        <xdr:cNvPr id="5611" name="302 CuadroTexto">
          <a:extLst>
            <a:ext uri="{FF2B5EF4-FFF2-40B4-BE49-F238E27FC236}">
              <a16:creationId xmlns:a16="http://schemas.microsoft.com/office/drawing/2014/main" id="{00000000-0008-0000-2000-0000EB150000}"/>
            </a:ext>
          </a:extLst>
        </xdr:cNvPr>
        <xdr:cNvSpPr txBox="1"/>
      </xdr:nvSpPr>
      <xdr:spPr>
        <a:xfrm>
          <a:off x="146780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16</xdr:col>
      <xdr:colOff>0</xdr:colOff>
      <xdr:row>10</xdr:row>
      <xdr:rowOff>0</xdr:rowOff>
    </xdr:from>
    <xdr:ext cx="184731" cy="264560"/>
    <xdr:sp macro="" textlink="">
      <xdr:nvSpPr>
        <xdr:cNvPr id="5612" name="303 CuadroTexto">
          <a:extLst>
            <a:ext uri="{FF2B5EF4-FFF2-40B4-BE49-F238E27FC236}">
              <a16:creationId xmlns:a16="http://schemas.microsoft.com/office/drawing/2014/main" id="{00000000-0008-0000-2000-0000EC150000}"/>
            </a:ext>
          </a:extLst>
        </xdr:cNvPr>
        <xdr:cNvSpPr txBox="1"/>
      </xdr:nvSpPr>
      <xdr:spPr>
        <a:xfrm>
          <a:off x="146780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16</xdr:col>
      <xdr:colOff>0</xdr:colOff>
      <xdr:row>10</xdr:row>
      <xdr:rowOff>0</xdr:rowOff>
    </xdr:from>
    <xdr:ext cx="184731" cy="264560"/>
    <xdr:sp macro="" textlink="">
      <xdr:nvSpPr>
        <xdr:cNvPr id="5613" name="304 CuadroTexto">
          <a:extLst>
            <a:ext uri="{FF2B5EF4-FFF2-40B4-BE49-F238E27FC236}">
              <a16:creationId xmlns:a16="http://schemas.microsoft.com/office/drawing/2014/main" id="{00000000-0008-0000-2000-0000ED150000}"/>
            </a:ext>
          </a:extLst>
        </xdr:cNvPr>
        <xdr:cNvSpPr txBox="1"/>
      </xdr:nvSpPr>
      <xdr:spPr>
        <a:xfrm>
          <a:off x="146780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16</xdr:col>
      <xdr:colOff>0</xdr:colOff>
      <xdr:row>10</xdr:row>
      <xdr:rowOff>0</xdr:rowOff>
    </xdr:from>
    <xdr:ext cx="184731" cy="264560"/>
    <xdr:sp macro="" textlink="">
      <xdr:nvSpPr>
        <xdr:cNvPr id="5614" name="305 CuadroTexto">
          <a:extLst>
            <a:ext uri="{FF2B5EF4-FFF2-40B4-BE49-F238E27FC236}">
              <a16:creationId xmlns:a16="http://schemas.microsoft.com/office/drawing/2014/main" id="{00000000-0008-0000-2000-0000EE150000}"/>
            </a:ext>
          </a:extLst>
        </xdr:cNvPr>
        <xdr:cNvSpPr txBox="1"/>
      </xdr:nvSpPr>
      <xdr:spPr>
        <a:xfrm>
          <a:off x="146780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21</xdr:col>
          <xdr:colOff>28575</xdr:colOff>
          <xdr:row>51</xdr:row>
          <xdr:rowOff>200025</xdr:rowOff>
        </xdr:to>
        <xdr:sp macro="" textlink="">
          <xdr:nvSpPr>
            <xdr:cNvPr id="98309" name="Object 5" hidden="1">
              <a:extLst>
                <a:ext uri="{63B3BB69-23CF-44E3-9099-C40C66FF867C}">
                  <a14:compatExt spid="_x0000_s98309"/>
                </a:ext>
                <a:ext uri="{FF2B5EF4-FFF2-40B4-BE49-F238E27FC236}">
                  <a16:creationId xmlns:a16="http://schemas.microsoft.com/office/drawing/2014/main" id="{00000000-0008-0000-2000-0000058001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55</xdr:row>
          <xdr:rowOff>0</xdr:rowOff>
        </xdr:from>
        <xdr:to>
          <xdr:col>20</xdr:col>
          <xdr:colOff>742950</xdr:colOff>
          <xdr:row>115</xdr:row>
          <xdr:rowOff>171450</xdr:rowOff>
        </xdr:to>
        <xdr:sp macro="" textlink="">
          <xdr:nvSpPr>
            <xdr:cNvPr id="98310" name="Object 6" hidden="1">
              <a:extLst>
                <a:ext uri="{63B3BB69-23CF-44E3-9099-C40C66FF867C}">
                  <a14:compatExt spid="_x0000_s98310"/>
                </a:ext>
                <a:ext uri="{FF2B5EF4-FFF2-40B4-BE49-F238E27FC236}">
                  <a16:creationId xmlns:a16="http://schemas.microsoft.com/office/drawing/2014/main" id="{00000000-0008-0000-2000-0000068001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33.xml><?xml version="1.0" encoding="utf-8"?>
<xdr:wsDr xmlns:xdr="http://schemas.openxmlformats.org/drawingml/2006/spreadsheetDrawing" xmlns:a="http://schemas.openxmlformats.org/drawingml/2006/main">
  <xdr:oneCellAnchor>
    <xdr:from>
      <xdr:col>4</xdr:col>
      <xdr:colOff>105394</xdr:colOff>
      <xdr:row>0</xdr:row>
      <xdr:rowOff>0</xdr:rowOff>
    </xdr:from>
    <xdr:ext cx="952890" cy="254557"/>
    <xdr:sp macro="" textlink="">
      <xdr:nvSpPr>
        <xdr:cNvPr id="4" name="2 CuadroTexto">
          <a:extLst>
            <a:ext uri="{FF2B5EF4-FFF2-40B4-BE49-F238E27FC236}">
              <a16:creationId xmlns:a16="http://schemas.microsoft.com/office/drawing/2014/main" id="{00000000-0008-0000-2200-000004000000}"/>
            </a:ext>
          </a:extLst>
        </xdr:cNvPr>
        <xdr:cNvSpPr txBox="1"/>
      </xdr:nvSpPr>
      <xdr:spPr>
        <a:xfrm>
          <a:off x="5220319" y="0"/>
          <a:ext cx="952890"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ETCA-IV-01</a:t>
          </a:r>
        </a:p>
      </xdr:txBody>
    </xdr:sp>
    <xdr:clientData/>
  </xdr:oneCellAnchor>
  <xdr:oneCellAnchor>
    <xdr:from>
      <xdr:col>3</xdr:col>
      <xdr:colOff>0</xdr:colOff>
      <xdr:row>2</xdr:row>
      <xdr:rowOff>142875</xdr:rowOff>
    </xdr:from>
    <xdr:ext cx="184731" cy="264560"/>
    <xdr:sp macro="" textlink="">
      <xdr:nvSpPr>
        <xdr:cNvPr id="5" name="4 CuadroTexto">
          <a:extLst>
            <a:ext uri="{FF2B5EF4-FFF2-40B4-BE49-F238E27FC236}">
              <a16:creationId xmlns:a16="http://schemas.microsoft.com/office/drawing/2014/main" id="{00000000-0008-0000-2200-000005000000}"/>
            </a:ext>
          </a:extLst>
        </xdr:cNvPr>
        <xdr:cNvSpPr txBox="1"/>
      </xdr:nvSpPr>
      <xdr:spPr>
        <a:xfrm>
          <a:off x="4171950"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95250</xdr:colOff>
      <xdr:row>29</xdr:row>
      <xdr:rowOff>0</xdr:rowOff>
    </xdr:from>
    <xdr:ext cx="2905125" cy="662517"/>
    <xdr:sp macro="" textlink="">
      <xdr:nvSpPr>
        <xdr:cNvPr id="6" name="CuadroTexto 5">
          <a:extLst>
            <a:ext uri="{FF2B5EF4-FFF2-40B4-BE49-F238E27FC236}">
              <a16:creationId xmlns:a16="http://schemas.microsoft.com/office/drawing/2014/main" id="{00000000-0008-0000-2200-000006000000}"/>
            </a:ext>
          </a:extLst>
        </xdr:cNvPr>
        <xdr:cNvSpPr txBox="1"/>
      </xdr:nvSpPr>
      <xdr:spPr>
        <a:xfrm>
          <a:off x="95250" y="6638925"/>
          <a:ext cx="290512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RAUL RENTERIA VILLA</a:t>
          </a:r>
          <a:endParaRPr lang="es-MX" sz="1100"/>
        </a:p>
        <a:p>
          <a:pPr algn="ctr"/>
          <a:r>
            <a:rPr lang="es-MX" sz="1100"/>
            <a:t>DIRECTOR</a:t>
          </a:r>
          <a:r>
            <a:rPr lang="es-MX" sz="1100" baseline="0"/>
            <a:t> GENERAL</a:t>
          </a:r>
          <a:endParaRPr lang="es-MX" sz="1100"/>
        </a:p>
      </xdr:txBody>
    </xdr:sp>
    <xdr:clientData/>
  </xdr:oneCellAnchor>
  <xdr:oneCellAnchor>
    <xdr:from>
      <xdr:col>2</xdr:col>
      <xdr:colOff>0</xdr:colOff>
      <xdr:row>29</xdr:row>
      <xdr:rowOff>0</xdr:rowOff>
    </xdr:from>
    <xdr:ext cx="2855141" cy="662517"/>
    <xdr:sp macro="" textlink="">
      <xdr:nvSpPr>
        <xdr:cNvPr id="8" name="CuadroTexto 5">
          <a:extLst>
            <a:ext uri="{FF2B5EF4-FFF2-40B4-BE49-F238E27FC236}">
              <a16:creationId xmlns:a16="http://schemas.microsoft.com/office/drawing/2014/main" id="{00000000-0008-0000-2200-000008000000}"/>
            </a:ext>
          </a:extLst>
        </xdr:cNvPr>
        <xdr:cNvSpPr txBox="1"/>
      </xdr:nvSpPr>
      <xdr:spPr>
        <a:xfrm>
          <a:off x="3019425" y="6638925"/>
          <a:ext cx="2855141"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SERGIO K TESHIBA SUTTO</a:t>
          </a:r>
          <a:endParaRPr lang="es-MX" sz="1100"/>
        </a:p>
        <a:p>
          <a:pPr algn="ctr"/>
          <a:r>
            <a:rPr lang="es-MX" sz="1100"/>
            <a:t>GERENTE</a:t>
          </a:r>
          <a:r>
            <a:rPr lang="es-MX" sz="1100" baseline="0"/>
            <a:t> DE ADMINISTRACION Y FINANZAS</a:t>
          </a:r>
          <a:endParaRPr lang="es-MX" sz="1100"/>
        </a:p>
      </xdr:txBody>
    </xdr:sp>
    <xdr:clientData/>
  </xdr:oneCellAnchor>
  <xdr:oneCellAnchor>
    <xdr:from>
      <xdr:col>2</xdr:col>
      <xdr:colOff>314325</xdr:colOff>
      <xdr:row>3</xdr:row>
      <xdr:rowOff>9525</xdr:rowOff>
    </xdr:from>
    <xdr:ext cx="2790824" cy="254557"/>
    <xdr:sp macro="" textlink="">
      <xdr:nvSpPr>
        <xdr:cNvPr id="7" name="6 CuadroTexto">
          <a:extLst>
            <a:ext uri="{FF2B5EF4-FFF2-40B4-BE49-F238E27FC236}">
              <a16:creationId xmlns:a16="http://schemas.microsoft.com/office/drawing/2014/main" id="{00000000-0008-0000-2200-000007000000}"/>
            </a:ext>
          </a:extLst>
        </xdr:cNvPr>
        <xdr:cNvSpPr txBox="1"/>
      </xdr:nvSpPr>
      <xdr:spPr>
        <a:xfrm>
          <a:off x="3333750" y="84772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CUARTO</a:t>
          </a:r>
          <a:endParaRPr lang="es-MX" sz="1100" b="1">
            <a:latin typeface="Arial" pitchFamily="34" charset="0"/>
            <a:cs typeface="Arial" pitchFamily="34" charset="0"/>
          </a:endParaRPr>
        </a:p>
      </xdr:txBody>
    </xdr:sp>
    <xdr:clientData/>
  </xdr:oneCellAnchor>
</xdr:wsDr>
</file>

<file path=xl/drawings/drawing34.xml><?xml version="1.0" encoding="utf-8"?>
<xdr:wsDr xmlns:xdr="http://schemas.openxmlformats.org/drawingml/2006/spreadsheetDrawing" xmlns:a="http://schemas.openxmlformats.org/drawingml/2006/main">
  <xdr:oneCellAnchor>
    <xdr:from>
      <xdr:col>3</xdr:col>
      <xdr:colOff>304800</xdr:colOff>
      <xdr:row>0</xdr:row>
      <xdr:rowOff>0</xdr:rowOff>
    </xdr:from>
    <xdr:ext cx="1477951" cy="254557"/>
    <xdr:sp macro="" textlink="">
      <xdr:nvSpPr>
        <xdr:cNvPr id="2" name="3 CuadroTexto">
          <a:extLst>
            <a:ext uri="{FF2B5EF4-FFF2-40B4-BE49-F238E27FC236}">
              <a16:creationId xmlns:a16="http://schemas.microsoft.com/office/drawing/2014/main" id="{00000000-0008-0000-2300-000002000000}"/>
            </a:ext>
          </a:extLst>
        </xdr:cNvPr>
        <xdr:cNvSpPr txBox="1"/>
      </xdr:nvSpPr>
      <xdr:spPr>
        <a:xfrm>
          <a:off x="5286375" y="0"/>
          <a:ext cx="147795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ETCA-IV-02</a:t>
          </a:r>
        </a:p>
      </xdr:txBody>
    </xdr:sp>
    <xdr:clientData/>
  </xdr:oneCellAnchor>
  <xdr:oneCellAnchor>
    <xdr:from>
      <xdr:col>1</xdr:col>
      <xdr:colOff>0</xdr:colOff>
      <xdr:row>89</xdr:row>
      <xdr:rowOff>0</xdr:rowOff>
    </xdr:from>
    <xdr:ext cx="3200400" cy="662517"/>
    <xdr:sp macro="" textlink="">
      <xdr:nvSpPr>
        <xdr:cNvPr id="5" name="CuadroTexto 5">
          <a:extLst>
            <a:ext uri="{FF2B5EF4-FFF2-40B4-BE49-F238E27FC236}">
              <a16:creationId xmlns:a16="http://schemas.microsoft.com/office/drawing/2014/main" id="{00000000-0008-0000-2300-000005000000}"/>
            </a:ext>
          </a:extLst>
        </xdr:cNvPr>
        <xdr:cNvSpPr txBox="1"/>
      </xdr:nvSpPr>
      <xdr:spPr>
        <a:xfrm>
          <a:off x="85725" y="17173575"/>
          <a:ext cx="320040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LIC</a:t>
          </a:r>
          <a:r>
            <a:rPr lang="es-MX" sz="1200" baseline="0"/>
            <a:t> RAUL RENTERIA VILLA</a:t>
          </a:r>
          <a:endParaRPr lang="es-MX" sz="1200"/>
        </a:p>
        <a:p>
          <a:pPr algn="ctr"/>
          <a:r>
            <a:rPr lang="es-MX" sz="1200"/>
            <a:t>DIRECTOR</a:t>
          </a:r>
          <a:r>
            <a:rPr lang="es-MX" sz="1200" baseline="0"/>
            <a:t> GENERAL</a:t>
          </a:r>
          <a:endParaRPr lang="es-MX" sz="1200"/>
        </a:p>
      </xdr:txBody>
    </xdr:sp>
    <xdr:clientData/>
  </xdr:oneCellAnchor>
  <xdr:oneCellAnchor>
    <xdr:from>
      <xdr:col>1</xdr:col>
      <xdr:colOff>3581401</xdr:colOff>
      <xdr:row>89</xdr:row>
      <xdr:rowOff>0</xdr:rowOff>
    </xdr:from>
    <xdr:ext cx="3086100" cy="662517"/>
    <xdr:sp macro="" textlink="">
      <xdr:nvSpPr>
        <xdr:cNvPr id="7" name="CuadroTexto 5">
          <a:extLst>
            <a:ext uri="{FF2B5EF4-FFF2-40B4-BE49-F238E27FC236}">
              <a16:creationId xmlns:a16="http://schemas.microsoft.com/office/drawing/2014/main" id="{00000000-0008-0000-2300-000007000000}"/>
            </a:ext>
          </a:extLst>
        </xdr:cNvPr>
        <xdr:cNvSpPr txBox="1"/>
      </xdr:nvSpPr>
      <xdr:spPr>
        <a:xfrm>
          <a:off x="3667126" y="16316325"/>
          <a:ext cx="308610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LIC.</a:t>
          </a:r>
          <a:r>
            <a:rPr lang="es-MX" sz="1200" baseline="0"/>
            <a:t> SERGIO K TESHIBA SUTTO</a:t>
          </a:r>
          <a:endParaRPr lang="es-MX" sz="1200"/>
        </a:p>
        <a:p>
          <a:pPr algn="ctr"/>
          <a:r>
            <a:rPr lang="es-MX" sz="1200"/>
            <a:t>GERENTE</a:t>
          </a:r>
          <a:r>
            <a:rPr lang="es-MX" sz="1200" baseline="0"/>
            <a:t> DE ADMINISTRACION Y FINANZAS</a:t>
          </a:r>
          <a:endParaRPr lang="es-MX" sz="1200"/>
        </a:p>
      </xdr:txBody>
    </xdr:sp>
    <xdr:clientData/>
  </xdr:oneCellAnchor>
  <xdr:oneCellAnchor>
    <xdr:from>
      <xdr:col>1</xdr:col>
      <xdr:colOff>4010025</xdr:colOff>
      <xdr:row>3</xdr:row>
      <xdr:rowOff>38100</xdr:rowOff>
    </xdr:from>
    <xdr:ext cx="2790824" cy="254557"/>
    <xdr:sp macro="" textlink="">
      <xdr:nvSpPr>
        <xdr:cNvPr id="6" name="5 CuadroTexto">
          <a:extLst>
            <a:ext uri="{FF2B5EF4-FFF2-40B4-BE49-F238E27FC236}">
              <a16:creationId xmlns:a16="http://schemas.microsoft.com/office/drawing/2014/main" id="{00000000-0008-0000-2300-000006000000}"/>
            </a:ext>
          </a:extLst>
        </xdr:cNvPr>
        <xdr:cNvSpPr txBox="1"/>
      </xdr:nvSpPr>
      <xdr:spPr>
        <a:xfrm>
          <a:off x="4095750" y="84772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CUARTO</a:t>
          </a:r>
          <a:endParaRPr lang="es-MX" sz="1100" b="1">
            <a:latin typeface="Arial" pitchFamily="34" charset="0"/>
            <a:cs typeface="Arial" pitchFamily="34" charset="0"/>
          </a:endParaRPr>
        </a:p>
      </xdr:txBody>
    </xdr:sp>
    <xdr:clientData/>
  </xdr:oneCellAnchor>
</xdr:wsDr>
</file>

<file path=xl/drawings/drawing35.xml><?xml version="1.0" encoding="utf-8"?>
<xdr:wsDr xmlns:xdr="http://schemas.openxmlformats.org/drawingml/2006/spreadsheetDrawing" xmlns:a="http://schemas.openxmlformats.org/drawingml/2006/main">
  <xdr:oneCellAnchor>
    <xdr:from>
      <xdr:col>3</xdr:col>
      <xdr:colOff>219075</xdr:colOff>
      <xdr:row>0</xdr:row>
      <xdr:rowOff>0</xdr:rowOff>
    </xdr:from>
    <xdr:ext cx="1222708" cy="257174"/>
    <xdr:sp macro="" textlink="">
      <xdr:nvSpPr>
        <xdr:cNvPr id="3" name="2 CuadroTexto">
          <a:extLst>
            <a:ext uri="{FF2B5EF4-FFF2-40B4-BE49-F238E27FC236}">
              <a16:creationId xmlns:a16="http://schemas.microsoft.com/office/drawing/2014/main" id="{00000000-0008-0000-2400-000003000000}"/>
            </a:ext>
          </a:extLst>
        </xdr:cNvPr>
        <xdr:cNvSpPr txBox="1"/>
      </xdr:nvSpPr>
      <xdr:spPr>
        <a:xfrm>
          <a:off x="5200650" y="0"/>
          <a:ext cx="1222708" cy="2571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ETCA-IV-03</a:t>
          </a:r>
        </a:p>
      </xdr:txBody>
    </xdr:sp>
    <xdr:clientData/>
  </xdr:oneCellAnchor>
  <xdr:oneCellAnchor>
    <xdr:from>
      <xdr:col>3</xdr:col>
      <xdr:colOff>0</xdr:colOff>
      <xdr:row>2</xdr:row>
      <xdr:rowOff>142875</xdr:rowOff>
    </xdr:from>
    <xdr:ext cx="184731" cy="264560"/>
    <xdr:sp macro="" textlink="">
      <xdr:nvSpPr>
        <xdr:cNvPr id="4" name="4 CuadroTexto">
          <a:extLst>
            <a:ext uri="{FF2B5EF4-FFF2-40B4-BE49-F238E27FC236}">
              <a16:creationId xmlns:a16="http://schemas.microsoft.com/office/drawing/2014/main" id="{00000000-0008-0000-2400-000004000000}"/>
            </a:ext>
          </a:extLst>
        </xdr:cNvPr>
        <xdr:cNvSpPr txBox="1"/>
      </xdr:nvSpPr>
      <xdr:spPr>
        <a:xfrm>
          <a:off x="477202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25</xdr:row>
      <xdr:rowOff>0</xdr:rowOff>
    </xdr:from>
    <xdr:ext cx="2905125" cy="662517"/>
    <xdr:sp macro="" textlink="">
      <xdr:nvSpPr>
        <xdr:cNvPr id="5" name="CuadroTexto 5">
          <a:extLst>
            <a:ext uri="{FF2B5EF4-FFF2-40B4-BE49-F238E27FC236}">
              <a16:creationId xmlns:a16="http://schemas.microsoft.com/office/drawing/2014/main" id="{00000000-0008-0000-2400-000005000000}"/>
            </a:ext>
          </a:extLst>
        </xdr:cNvPr>
        <xdr:cNvSpPr txBox="1"/>
      </xdr:nvSpPr>
      <xdr:spPr>
        <a:xfrm>
          <a:off x="190500" y="8985250"/>
          <a:ext cx="290512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RAUL RENTERIA VILLA</a:t>
          </a:r>
          <a:endParaRPr lang="es-MX" sz="1100"/>
        </a:p>
        <a:p>
          <a:pPr algn="ctr"/>
          <a:r>
            <a:rPr lang="es-MX" sz="1100"/>
            <a:t>DIRECTOR</a:t>
          </a:r>
          <a:r>
            <a:rPr lang="es-MX" sz="1100" baseline="0"/>
            <a:t> GENERAL</a:t>
          </a:r>
          <a:endParaRPr lang="es-MX" sz="1100"/>
        </a:p>
      </xdr:txBody>
    </xdr:sp>
    <xdr:clientData/>
  </xdr:oneCellAnchor>
  <xdr:oneCellAnchor>
    <xdr:from>
      <xdr:col>2</xdr:col>
      <xdr:colOff>402167</xdr:colOff>
      <xdr:row>25</xdr:row>
      <xdr:rowOff>21166</xdr:rowOff>
    </xdr:from>
    <xdr:ext cx="2905125" cy="662517"/>
    <xdr:sp macro="" textlink="">
      <xdr:nvSpPr>
        <xdr:cNvPr id="7" name="CuadroTexto 5">
          <a:extLst>
            <a:ext uri="{FF2B5EF4-FFF2-40B4-BE49-F238E27FC236}">
              <a16:creationId xmlns:a16="http://schemas.microsoft.com/office/drawing/2014/main" id="{00000000-0008-0000-2400-000007000000}"/>
            </a:ext>
          </a:extLst>
        </xdr:cNvPr>
        <xdr:cNvSpPr txBox="1"/>
      </xdr:nvSpPr>
      <xdr:spPr>
        <a:xfrm>
          <a:off x="3280834" y="8794749"/>
          <a:ext cx="290512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SERGIO K TESHIBA SUTTO</a:t>
          </a:r>
          <a:endParaRPr lang="es-MX" sz="1100"/>
        </a:p>
        <a:p>
          <a:pPr algn="ctr"/>
          <a:r>
            <a:rPr lang="es-MX" sz="1100"/>
            <a:t>GERENTE</a:t>
          </a:r>
          <a:r>
            <a:rPr lang="es-MX" sz="1100" baseline="0"/>
            <a:t> DE ADMINISTRACION Y FINANZAS</a:t>
          </a:r>
          <a:endParaRPr lang="es-MX" sz="1100"/>
        </a:p>
      </xdr:txBody>
    </xdr:sp>
    <xdr:clientData/>
  </xdr:oneCellAnchor>
  <xdr:oneCellAnchor>
    <xdr:from>
      <xdr:col>2</xdr:col>
      <xdr:colOff>793749</xdr:colOff>
      <xdr:row>2</xdr:row>
      <xdr:rowOff>201084</xdr:rowOff>
    </xdr:from>
    <xdr:ext cx="2790824" cy="254557"/>
    <xdr:sp macro="" textlink="">
      <xdr:nvSpPr>
        <xdr:cNvPr id="8" name="7 CuadroTexto">
          <a:extLst>
            <a:ext uri="{FF2B5EF4-FFF2-40B4-BE49-F238E27FC236}">
              <a16:creationId xmlns:a16="http://schemas.microsoft.com/office/drawing/2014/main" id="{00000000-0008-0000-2400-000008000000}"/>
            </a:ext>
          </a:extLst>
        </xdr:cNvPr>
        <xdr:cNvSpPr txBox="1"/>
      </xdr:nvSpPr>
      <xdr:spPr>
        <a:xfrm>
          <a:off x="3672416" y="836084"/>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CUARTO</a:t>
          </a:r>
          <a:endParaRPr lang="es-MX" sz="1100" b="1">
            <a:latin typeface="Arial" pitchFamily="34" charset="0"/>
            <a:cs typeface="Arial" pitchFamily="34" charset="0"/>
          </a:endParaRPr>
        </a:p>
      </xdr:txBody>
    </xdr:sp>
    <xdr:clientData/>
  </xdr:oneCellAnchor>
</xdr:wsDr>
</file>

<file path=xl/drawings/drawing36.xml><?xml version="1.0" encoding="utf-8"?>
<xdr:wsDr xmlns:xdr="http://schemas.openxmlformats.org/drawingml/2006/spreadsheetDrawing" xmlns:a="http://schemas.openxmlformats.org/drawingml/2006/main">
  <xdr:oneCellAnchor>
    <xdr:from>
      <xdr:col>2</xdr:col>
      <xdr:colOff>2124075</xdr:colOff>
      <xdr:row>0</xdr:row>
      <xdr:rowOff>0</xdr:rowOff>
    </xdr:from>
    <xdr:ext cx="990600" cy="257175"/>
    <xdr:sp macro="" textlink="">
      <xdr:nvSpPr>
        <xdr:cNvPr id="2" name="3 CuadroTexto">
          <a:extLst>
            <a:ext uri="{FF2B5EF4-FFF2-40B4-BE49-F238E27FC236}">
              <a16:creationId xmlns:a16="http://schemas.microsoft.com/office/drawing/2014/main" id="{00000000-0008-0000-2500-000002000000}"/>
            </a:ext>
          </a:extLst>
        </xdr:cNvPr>
        <xdr:cNvSpPr txBox="1"/>
      </xdr:nvSpPr>
      <xdr:spPr>
        <a:xfrm>
          <a:off x="6629400" y="0"/>
          <a:ext cx="990600" cy="25717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noAutofit/>
        </a:bodyPr>
        <a:lstStyle/>
        <a:p>
          <a:pPr algn="r"/>
          <a:r>
            <a:rPr lang="es-MX" sz="1100" b="1">
              <a:latin typeface="Arial" pitchFamily="34" charset="0"/>
              <a:cs typeface="Arial" pitchFamily="34" charset="0"/>
            </a:rPr>
            <a:t>ETCA-IV-06</a:t>
          </a:r>
        </a:p>
      </xdr:txBody>
    </xdr:sp>
    <xdr:clientData/>
  </xdr:oneCellAnchor>
  <xdr:oneCellAnchor>
    <xdr:from>
      <xdr:col>2</xdr:col>
      <xdr:colOff>1143000</xdr:colOff>
      <xdr:row>3</xdr:row>
      <xdr:rowOff>0</xdr:rowOff>
    </xdr:from>
    <xdr:ext cx="1838325" cy="257175"/>
    <xdr:sp macro="" textlink="">
      <xdr:nvSpPr>
        <xdr:cNvPr id="3" name="3 CuadroTexto">
          <a:extLst>
            <a:ext uri="{FF2B5EF4-FFF2-40B4-BE49-F238E27FC236}">
              <a16:creationId xmlns:a16="http://schemas.microsoft.com/office/drawing/2014/main" id="{00000000-0008-0000-2500-000003000000}"/>
            </a:ext>
          </a:extLst>
        </xdr:cNvPr>
        <xdr:cNvSpPr txBox="1"/>
      </xdr:nvSpPr>
      <xdr:spPr>
        <a:xfrm>
          <a:off x="5648325" y="600075"/>
          <a:ext cx="1838325" cy="25717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no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CUARTO                 </a:t>
          </a:r>
          <a:endParaRPr lang="es-MX" sz="1100" b="1">
            <a:latin typeface="Arial" pitchFamily="34" charset="0"/>
            <a:cs typeface="Arial" pitchFamily="34" charset="0"/>
          </a:endParaRPr>
        </a:p>
      </xdr:txBody>
    </xdr:sp>
    <xdr:clientData/>
  </xdr:oneCellAnchor>
  <xdr:oneCellAnchor>
    <xdr:from>
      <xdr:col>0</xdr:col>
      <xdr:colOff>0</xdr:colOff>
      <xdr:row>525</xdr:row>
      <xdr:rowOff>0</xdr:rowOff>
    </xdr:from>
    <xdr:ext cx="2905125" cy="662517"/>
    <xdr:sp macro="" textlink="">
      <xdr:nvSpPr>
        <xdr:cNvPr id="4" name="CuadroTexto 5">
          <a:extLst>
            <a:ext uri="{FF2B5EF4-FFF2-40B4-BE49-F238E27FC236}">
              <a16:creationId xmlns:a16="http://schemas.microsoft.com/office/drawing/2014/main" id="{00000000-0008-0000-2500-000004000000}"/>
            </a:ext>
          </a:extLst>
        </xdr:cNvPr>
        <xdr:cNvSpPr txBox="1"/>
      </xdr:nvSpPr>
      <xdr:spPr>
        <a:xfrm>
          <a:off x="0" y="113699925"/>
          <a:ext cx="290512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RAUL RENTERIA VILLA</a:t>
          </a:r>
          <a:endParaRPr lang="es-MX" sz="1100"/>
        </a:p>
        <a:p>
          <a:pPr algn="ctr"/>
          <a:r>
            <a:rPr lang="es-MX" sz="1100"/>
            <a:t>DIRECTOR</a:t>
          </a:r>
          <a:r>
            <a:rPr lang="es-MX" sz="1100" baseline="0"/>
            <a:t> GENERAL</a:t>
          </a:r>
          <a:endParaRPr lang="es-MX" sz="1100"/>
        </a:p>
      </xdr:txBody>
    </xdr:sp>
    <xdr:clientData/>
  </xdr:oneCellAnchor>
  <xdr:oneCellAnchor>
    <xdr:from>
      <xdr:col>1</xdr:col>
      <xdr:colOff>2266950</xdr:colOff>
      <xdr:row>525</xdr:row>
      <xdr:rowOff>9525</xdr:rowOff>
    </xdr:from>
    <xdr:ext cx="2905125" cy="662517"/>
    <xdr:sp macro="" textlink="">
      <xdr:nvSpPr>
        <xdr:cNvPr id="5" name="CuadroTexto 5">
          <a:extLst>
            <a:ext uri="{FF2B5EF4-FFF2-40B4-BE49-F238E27FC236}">
              <a16:creationId xmlns:a16="http://schemas.microsoft.com/office/drawing/2014/main" id="{00000000-0008-0000-2500-000005000000}"/>
            </a:ext>
          </a:extLst>
        </xdr:cNvPr>
        <xdr:cNvSpPr txBox="1"/>
      </xdr:nvSpPr>
      <xdr:spPr>
        <a:xfrm>
          <a:off x="4200525" y="113709450"/>
          <a:ext cx="290512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SERGIO K. TESHIBA SUTTO</a:t>
          </a:r>
          <a:endParaRPr lang="es-MX" sz="1100"/>
        </a:p>
        <a:p>
          <a:pPr algn="ctr"/>
          <a:r>
            <a:rPr lang="es-MX" sz="1100"/>
            <a:t>GERENTE</a:t>
          </a:r>
          <a:r>
            <a:rPr lang="es-MX" sz="1100" baseline="0"/>
            <a:t> DE ADMINISTRACION Y FINANZAS</a:t>
          </a:r>
          <a:endParaRPr lang="es-MX" sz="1100"/>
        </a:p>
      </xdr:txBody>
    </xdr:sp>
    <xdr:clientData/>
  </xdr:oneCellAnchor>
  <xdr:oneCellAnchor>
    <xdr:from>
      <xdr:col>2</xdr:col>
      <xdr:colOff>1489731</xdr:colOff>
      <xdr:row>0</xdr:row>
      <xdr:rowOff>0</xdr:rowOff>
    </xdr:from>
    <xdr:ext cx="184731" cy="254557"/>
    <xdr:sp macro="" textlink="">
      <xdr:nvSpPr>
        <xdr:cNvPr id="7" name="3 CuadroTexto">
          <a:extLst>
            <a:ext uri="{FF2B5EF4-FFF2-40B4-BE49-F238E27FC236}">
              <a16:creationId xmlns:a16="http://schemas.microsoft.com/office/drawing/2014/main" id="{00000000-0008-0000-2500-000007000000}"/>
            </a:ext>
          </a:extLst>
        </xdr:cNvPr>
        <xdr:cNvSpPr txBox="1"/>
      </xdr:nvSpPr>
      <xdr:spPr>
        <a:xfrm>
          <a:off x="5995056" y="0"/>
          <a:ext cx="18473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endParaRPr lang="es-MX" sz="1100" b="1">
            <a:latin typeface="Arial" pitchFamily="34" charset="0"/>
            <a:cs typeface="Arial" pitchFamily="34" charset="0"/>
          </a:endParaRPr>
        </a:p>
      </xdr:txBody>
    </xdr:sp>
    <xdr:clientData/>
  </xdr:oneCellAnchor>
  <xdr:oneCellAnchor>
    <xdr:from>
      <xdr:col>2</xdr:col>
      <xdr:colOff>2124075</xdr:colOff>
      <xdr:row>0</xdr:row>
      <xdr:rowOff>0</xdr:rowOff>
    </xdr:from>
    <xdr:ext cx="990600" cy="257175"/>
    <xdr:sp macro="" textlink="">
      <xdr:nvSpPr>
        <xdr:cNvPr id="8" name="3 CuadroTexto">
          <a:extLst>
            <a:ext uri="{FF2B5EF4-FFF2-40B4-BE49-F238E27FC236}">
              <a16:creationId xmlns:a16="http://schemas.microsoft.com/office/drawing/2014/main" id="{00000000-0008-0000-2500-000008000000}"/>
            </a:ext>
          </a:extLst>
        </xdr:cNvPr>
        <xdr:cNvSpPr txBox="1"/>
      </xdr:nvSpPr>
      <xdr:spPr>
        <a:xfrm>
          <a:off x="6629400" y="0"/>
          <a:ext cx="990600" cy="25717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noAutofit/>
        </a:bodyPr>
        <a:lstStyle/>
        <a:p>
          <a:pPr algn="r"/>
          <a:r>
            <a:rPr lang="es-MX" sz="1100" b="1">
              <a:latin typeface="Arial" pitchFamily="34" charset="0"/>
              <a:cs typeface="Arial" pitchFamily="34" charset="0"/>
            </a:rPr>
            <a:t>ETCA-IV-06</a:t>
          </a:r>
        </a:p>
      </xdr:txBody>
    </xdr:sp>
    <xdr:clientData/>
  </xdr:oneCellAnchor>
</xdr:wsDr>
</file>

<file path=xl/drawings/drawing37.xml><?xml version="1.0" encoding="utf-8"?>
<xdr:wsDr xmlns:xdr="http://schemas.openxmlformats.org/drawingml/2006/spreadsheetDrawing" xmlns:a="http://schemas.openxmlformats.org/drawingml/2006/main">
  <xdr:oneCellAnchor>
    <xdr:from>
      <xdr:col>4</xdr:col>
      <xdr:colOff>197909</xdr:colOff>
      <xdr:row>0</xdr:row>
      <xdr:rowOff>0</xdr:rowOff>
    </xdr:from>
    <xdr:ext cx="1222708" cy="257174"/>
    <xdr:sp macro="" textlink="">
      <xdr:nvSpPr>
        <xdr:cNvPr id="2" name="1 CuadroTexto">
          <a:extLst>
            <a:ext uri="{FF2B5EF4-FFF2-40B4-BE49-F238E27FC236}">
              <a16:creationId xmlns:a16="http://schemas.microsoft.com/office/drawing/2014/main" id="{00000000-0008-0000-2700-000002000000}"/>
            </a:ext>
          </a:extLst>
        </xdr:cNvPr>
        <xdr:cNvSpPr txBox="1"/>
      </xdr:nvSpPr>
      <xdr:spPr>
        <a:xfrm>
          <a:off x="5489576" y="0"/>
          <a:ext cx="1222708" cy="2571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Anexo B</a:t>
          </a:r>
        </a:p>
      </xdr:txBody>
    </xdr:sp>
    <xdr:clientData/>
  </xdr:oneCellAnchor>
  <xdr:oneCellAnchor>
    <xdr:from>
      <xdr:col>4</xdr:col>
      <xdr:colOff>0</xdr:colOff>
      <xdr:row>2</xdr:row>
      <xdr:rowOff>142875</xdr:rowOff>
    </xdr:from>
    <xdr:ext cx="184731" cy="264560"/>
    <xdr:sp macro="" textlink="">
      <xdr:nvSpPr>
        <xdr:cNvPr id="3" name="4 CuadroTexto">
          <a:extLst>
            <a:ext uri="{FF2B5EF4-FFF2-40B4-BE49-F238E27FC236}">
              <a16:creationId xmlns:a16="http://schemas.microsoft.com/office/drawing/2014/main" id="{00000000-0008-0000-2700-000003000000}"/>
            </a:ext>
          </a:extLst>
        </xdr:cNvPr>
        <xdr:cNvSpPr txBox="1"/>
      </xdr:nvSpPr>
      <xdr:spPr>
        <a:xfrm>
          <a:off x="3009900" y="7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78</xdr:row>
      <xdr:rowOff>127001</xdr:rowOff>
    </xdr:from>
    <xdr:ext cx="2905125" cy="662517"/>
    <xdr:sp macro="" textlink="">
      <xdr:nvSpPr>
        <xdr:cNvPr id="4" name="CuadroTexto 5">
          <a:extLst>
            <a:ext uri="{FF2B5EF4-FFF2-40B4-BE49-F238E27FC236}">
              <a16:creationId xmlns:a16="http://schemas.microsoft.com/office/drawing/2014/main" id="{00000000-0008-0000-2700-000004000000}"/>
            </a:ext>
          </a:extLst>
        </xdr:cNvPr>
        <xdr:cNvSpPr txBox="1"/>
      </xdr:nvSpPr>
      <xdr:spPr>
        <a:xfrm>
          <a:off x="0" y="21875751"/>
          <a:ext cx="290512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RAUL RENTERIA VILLA</a:t>
          </a:r>
          <a:endParaRPr lang="es-MX" sz="1100"/>
        </a:p>
        <a:p>
          <a:pPr algn="ctr"/>
          <a:r>
            <a:rPr lang="es-MX" sz="1100"/>
            <a:t>DIRECTOR</a:t>
          </a:r>
          <a:r>
            <a:rPr lang="es-MX" sz="1100" baseline="0"/>
            <a:t> GENERAL</a:t>
          </a:r>
        </a:p>
        <a:p>
          <a:pPr algn="ctr"/>
          <a:endParaRPr lang="es-MX" sz="1100"/>
        </a:p>
      </xdr:txBody>
    </xdr:sp>
    <xdr:clientData/>
  </xdr:oneCellAnchor>
  <xdr:oneCellAnchor>
    <xdr:from>
      <xdr:col>3</xdr:col>
      <xdr:colOff>158750</xdr:colOff>
      <xdr:row>78</xdr:row>
      <xdr:rowOff>127001</xdr:rowOff>
    </xdr:from>
    <xdr:ext cx="2905125" cy="662517"/>
    <xdr:sp macro="" textlink="">
      <xdr:nvSpPr>
        <xdr:cNvPr id="5" name="CuadroTexto 5">
          <a:extLst>
            <a:ext uri="{FF2B5EF4-FFF2-40B4-BE49-F238E27FC236}">
              <a16:creationId xmlns:a16="http://schemas.microsoft.com/office/drawing/2014/main" id="{00000000-0008-0000-2700-000005000000}"/>
            </a:ext>
          </a:extLst>
        </xdr:cNvPr>
        <xdr:cNvSpPr txBox="1"/>
      </xdr:nvSpPr>
      <xdr:spPr>
        <a:xfrm>
          <a:off x="3894667" y="21875751"/>
          <a:ext cx="290512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SERGIO K TESHIBA SUTTO</a:t>
          </a:r>
          <a:endParaRPr lang="es-MX" sz="1100"/>
        </a:p>
        <a:p>
          <a:pPr algn="ctr"/>
          <a:r>
            <a:rPr lang="es-MX" sz="1100"/>
            <a:t>GERENTE</a:t>
          </a:r>
          <a:r>
            <a:rPr lang="es-MX" sz="1100" baseline="0"/>
            <a:t> DE ADMINISTRACION Y FINANZAS</a:t>
          </a:r>
        </a:p>
        <a:p>
          <a:pPr algn="ctr"/>
          <a:endParaRPr lang="es-MX" sz="1100"/>
        </a:p>
      </xdr:txBody>
    </xdr:sp>
    <xdr:clientData/>
  </xdr:oneCellAnchor>
  <xdr:oneCellAnchor>
    <xdr:from>
      <xdr:col>3</xdr:col>
      <xdr:colOff>920749</xdr:colOff>
      <xdr:row>2</xdr:row>
      <xdr:rowOff>21166</xdr:rowOff>
    </xdr:from>
    <xdr:ext cx="2106084" cy="243417"/>
    <xdr:sp macro="" textlink="">
      <xdr:nvSpPr>
        <xdr:cNvPr id="6" name="5 CuadroTexto">
          <a:extLst>
            <a:ext uri="{FF2B5EF4-FFF2-40B4-BE49-F238E27FC236}">
              <a16:creationId xmlns:a16="http://schemas.microsoft.com/office/drawing/2014/main" id="{00000000-0008-0000-2700-000006000000}"/>
            </a:ext>
          </a:extLst>
        </xdr:cNvPr>
        <xdr:cNvSpPr txBox="1"/>
      </xdr:nvSpPr>
      <xdr:spPr>
        <a:xfrm>
          <a:off x="4656666" y="656166"/>
          <a:ext cx="2106084" cy="24341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CUARTO</a:t>
          </a:r>
          <a:endParaRPr lang="es-MX" sz="1100" b="1">
            <a:latin typeface="Arial" pitchFamily="34" charset="0"/>
            <a:cs typeface="Arial" pitchFamily="34" charset="0"/>
          </a:endParaRPr>
        </a:p>
      </xdr:txBody>
    </xdr:sp>
    <xdr:clientData/>
  </xdr:oneCellAnchor>
  <xdr:oneCellAnchor>
    <xdr:from>
      <xdr:col>4</xdr:col>
      <xdr:colOff>219075</xdr:colOff>
      <xdr:row>76</xdr:row>
      <xdr:rowOff>0</xdr:rowOff>
    </xdr:from>
    <xdr:ext cx="1222708" cy="257174"/>
    <xdr:sp macro="" textlink="">
      <xdr:nvSpPr>
        <xdr:cNvPr id="7" name="6 CuadroTexto">
          <a:extLst>
            <a:ext uri="{FF2B5EF4-FFF2-40B4-BE49-F238E27FC236}">
              <a16:creationId xmlns:a16="http://schemas.microsoft.com/office/drawing/2014/main" id="{00000000-0008-0000-2700-000007000000}"/>
            </a:ext>
          </a:extLst>
        </xdr:cNvPr>
        <xdr:cNvSpPr txBox="1"/>
      </xdr:nvSpPr>
      <xdr:spPr>
        <a:xfrm>
          <a:off x="3228975" y="14668500"/>
          <a:ext cx="1222708" cy="2571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endParaRPr lang="es-MX" sz="1100" b="1" baseline="0">
            <a:latin typeface="Arial" pitchFamily="34" charset="0"/>
            <a:cs typeface="Arial" pitchFamily="34" charset="0"/>
          </a:endParaRPr>
        </a:p>
        <a:p>
          <a:pPr algn="r"/>
          <a:endParaRPr lang="es-MX" sz="1100" b="1" baseline="0">
            <a:latin typeface="Arial" pitchFamily="34" charset="0"/>
            <a:cs typeface="Arial" pitchFamily="34" charset="0"/>
          </a:endParaRPr>
        </a:p>
        <a:p>
          <a:pPr algn="r"/>
          <a:endParaRPr lang="es-MX" sz="1100" b="1" baseline="0">
            <a:latin typeface="Arial" pitchFamily="34" charset="0"/>
            <a:cs typeface="Arial" pitchFamily="34" charset="0"/>
          </a:endParaRPr>
        </a:p>
        <a:p>
          <a:pPr algn="r"/>
          <a:endParaRPr lang="es-MX" sz="1100" b="1">
            <a:latin typeface="Arial" pitchFamily="34" charset="0"/>
            <a:cs typeface="Arial" pitchFamily="34" charset="0"/>
          </a:endParaRPr>
        </a:p>
      </xdr:txBody>
    </xdr:sp>
    <xdr:clientData/>
  </xdr:oneCellAnchor>
  <xdr:oneCellAnchor>
    <xdr:from>
      <xdr:col>4</xdr:col>
      <xdr:colOff>0</xdr:colOff>
      <xdr:row>34</xdr:row>
      <xdr:rowOff>0</xdr:rowOff>
    </xdr:from>
    <xdr:ext cx="184731" cy="264560"/>
    <xdr:sp macro="" textlink="">
      <xdr:nvSpPr>
        <xdr:cNvPr id="8" name="4 CuadroTexto">
          <a:extLst>
            <a:ext uri="{FF2B5EF4-FFF2-40B4-BE49-F238E27FC236}">
              <a16:creationId xmlns:a16="http://schemas.microsoft.com/office/drawing/2014/main" id="{00000000-0008-0000-2700-000008000000}"/>
            </a:ext>
          </a:extLst>
        </xdr:cNvPr>
        <xdr:cNvSpPr txBox="1"/>
      </xdr:nvSpPr>
      <xdr:spPr>
        <a:xfrm>
          <a:off x="300990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4</xdr:col>
      <xdr:colOff>0</xdr:colOff>
      <xdr:row>48</xdr:row>
      <xdr:rowOff>0</xdr:rowOff>
    </xdr:from>
    <xdr:ext cx="184731" cy="264560"/>
    <xdr:sp macro="" textlink="">
      <xdr:nvSpPr>
        <xdr:cNvPr id="9" name="4 CuadroTexto">
          <a:extLst>
            <a:ext uri="{FF2B5EF4-FFF2-40B4-BE49-F238E27FC236}">
              <a16:creationId xmlns:a16="http://schemas.microsoft.com/office/drawing/2014/main" id="{00000000-0008-0000-2700-000009000000}"/>
            </a:ext>
          </a:extLst>
        </xdr:cNvPr>
        <xdr:cNvSpPr txBox="1"/>
      </xdr:nvSpPr>
      <xdr:spPr>
        <a:xfrm>
          <a:off x="3009900" y="914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4</xdr:col>
      <xdr:colOff>0</xdr:colOff>
      <xdr:row>62</xdr:row>
      <xdr:rowOff>0</xdr:rowOff>
    </xdr:from>
    <xdr:ext cx="184731" cy="264560"/>
    <xdr:sp macro="" textlink="">
      <xdr:nvSpPr>
        <xdr:cNvPr id="10" name="4 CuadroTexto">
          <a:extLst>
            <a:ext uri="{FF2B5EF4-FFF2-40B4-BE49-F238E27FC236}">
              <a16:creationId xmlns:a16="http://schemas.microsoft.com/office/drawing/2014/main" id="{00000000-0008-0000-2700-00000A000000}"/>
            </a:ext>
          </a:extLst>
        </xdr:cNvPr>
        <xdr:cNvSpPr txBox="1"/>
      </xdr:nvSpPr>
      <xdr:spPr>
        <a:xfrm>
          <a:off x="3009900" y="118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4</xdr:col>
      <xdr:colOff>219075</xdr:colOff>
      <xdr:row>31</xdr:row>
      <xdr:rowOff>0</xdr:rowOff>
    </xdr:from>
    <xdr:ext cx="1222708" cy="257174"/>
    <xdr:sp macro="" textlink="">
      <xdr:nvSpPr>
        <xdr:cNvPr id="11" name="6 CuadroTexto">
          <a:extLst>
            <a:ext uri="{FF2B5EF4-FFF2-40B4-BE49-F238E27FC236}">
              <a16:creationId xmlns:a16="http://schemas.microsoft.com/office/drawing/2014/main" id="{00000000-0008-0000-2700-00000B000000}"/>
            </a:ext>
          </a:extLst>
        </xdr:cNvPr>
        <xdr:cNvSpPr txBox="1"/>
      </xdr:nvSpPr>
      <xdr:spPr>
        <a:xfrm>
          <a:off x="5510742" y="21452417"/>
          <a:ext cx="1222708" cy="2571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endParaRPr lang="es-MX" sz="1100" b="1" baseline="0">
            <a:latin typeface="Arial" pitchFamily="34" charset="0"/>
            <a:cs typeface="Arial" pitchFamily="34" charset="0"/>
          </a:endParaRPr>
        </a:p>
        <a:p>
          <a:pPr algn="r"/>
          <a:endParaRPr lang="es-MX" sz="1100" b="1" baseline="0">
            <a:latin typeface="Arial" pitchFamily="34" charset="0"/>
            <a:cs typeface="Arial" pitchFamily="34" charset="0"/>
          </a:endParaRPr>
        </a:p>
        <a:p>
          <a:pPr algn="r"/>
          <a:endParaRPr lang="es-MX" sz="1100" b="1" baseline="0">
            <a:latin typeface="Arial" pitchFamily="34" charset="0"/>
            <a:cs typeface="Arial" pitchFamily="34" charset="0"/>
          </a:endParaRPr>
        </a:p>
        <a:p>
          <a:pPr algn="r"/>
          <a:endParaRPr lang="es-MX" sz="1100" b="1">
            <a:latin typeface="Arial" pitchFamily="34" charset="0"/>
            <a:cs typeface="Arial" pitchFamily="34" charset="0"/>
          </a:endParaRPr>
        </a:p>
      </xdr:txBody>
    </xdr:sp>
    <xdr:clientData/>
  </xdr:oneCellAnchor>
  <xdr:oneCellAnchor>
    <xdr:from>
      <xdr:col>2</xdr:col>
      <xdr:colOff>97367</xdr:colOff>
      <xdr:row>18</xdr:row>
      <xdr:rowOff>213784</xdr:rowOff>
    </xdr:from>
    <xdr:ext cx="3333750" cy="1100665"/>
    <xdr:sp macro="" textlink="">
      <xdr:nvSpPr>
        <xdr:cNvPr id="12" name="CuadroTexto 5">
          <a:extLst>
            <a:ext uri="{FF2B5EF4-FFF2-40B4-BE49-F238E27FC236}">
              <a16:creationId xmlns:a16="http://schemas.microsoft.com/office/drawing/2014/main" id="{00000000-0008-0000-2700-00000C000000}"/>
            </a:ext>
          </a:extLst>
        </xdr:cNvPr>
        <xdr:cNvSpPr txBox="1"/>
      </xdr:nvSpPr>
      <xdr:spPr>
        <a:xfrm>
          <a:off x="2259542" y="6300259"/>
          <a:ext cx="3333750" cy="11006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400" b="1"/>
            <a:t>INCLUIR TODAS LAS CUENTAS</a:t>
          </a:r>
        </a:p>
        <a:p>
          <a:r>
            <a:rPr lang="es-MX" sz="900" b="0"/>
            <a:t>Nota : Este</a:t>
          </a:r>
          <a:r>
            <a:rPr lang="es-MX" sz="900" b="0" baseline="0"/>
            <a:t> formato No Aplica Órganos  Autónomos</a:t>
          </a:r>
        </a:p>
        <a:p>
          <a:r>
            <a:rPr lang="es-MX" sz="900" b="0" baseline="0"/>
            <a:t>Poder Legislativo, Poder Judicial.</a:t>
          </a:r>
          <a:endParaRPr lang="es-MX" sz="900" b="0"/>
        </a:p>
      </xdr:txBody>
    </xdr:sp>
    <xdr:clientData/>
  </xdr:oneCellAnchor>
  <xdr:oneCellAnchor>
    <xdr:from>
      <xdr:col>1</xdr:col>
      <xdr:colOff>1714499</xdr:colOff>
      <xdr:row>41</xdr:row>
      <xdr:rowOff>0</xdr:rowOff>
    </xdr:from>
    <xdr:ext cx="3227918" cy="762000"/>
    <xdr:sp macro="" textlink="">
      <xdr:nvSpPr>
        <xdr:cNvPr id="13" name="CuadroTexto 5">
          <a:extLst>
            <a:ext uri="{FF2B5EF4-FFF2-40B4-BE49-F238E27FC236}">
              <a16:creationId xmlns:a16="http://schemas.microsoft.com/office/drawing/2014/main" id="{00000000-0008-0000-2700-00000D000000}"/>
            </a:ext>
          </a:extLst>
        </xdr:cNvPr>
        <xdr:cNvSpPr txBox="1"/>
      </xdr:nvSpPr>
      <xdr:spPr>
        <a:xfrm>
          <a:off x="2158999" y="13303250"/>
          <a:ext cx="3227918" cy="762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400" b="1"/>
            <a:t>INCLUIR TODAS LAS CUENTAS</a:t>
          </a:r>
        </a:p>
        <a:p>
          <a:r>
            <a:rPr lang="es-MX" sz="1100" b="0">
              <a:solidFill>
                <a:schemeClr val="tx1"/>
              </a:solidFill>
              <a:effectLst/>
              <a:latin typeface="+mn-lt"/>
              <a:ea typeface="+mn-ea"/>
              <a:cs typeface="+mn-cs"/>
            </a:rPr>
            <a:t>Nota : Este</a:t>
          </a:r>
          <a:r>
            <a:rPr lang="es-MX" sz="1100" b="0" baseline="0">
              <a:solidFill>
                <a:schemeClr val="tx1"/>
              </a:solidFill>
              <a:effectLst/>
              <a:latin typeface="+mn-lt"/>
              <a:ea typeface="+mn-ea"/>
              <a:cs typeface="+mn-cs"/>
            </a:rPr>
            <a:t> formato No Aplica Órganos  Autónomos</a:t>
          </a:r>
          <a:endParaRPr lang="es-MX" sz="1400">
            <a:effectLst/>
          </a:endParaRPr>
        </a:p>
        <a:p>
          <a:r>
            <a:rPr lang="es-MX" sz="1100" b="0" baseline="0">
              <a:solidFill>
                <a:schemeClr val="tx1"/>
              </a:solidFill>
              <a:effectLst/>
              <a:latin typeface="+mn-lt"/>
              <a:ea typeface="+mn-ea"/>
              <a:cs typeface="+mn-cs"/>
            </a:rPr>
            <a:t>Poder Legislativo, Poder Judicial</a:t>
          </a:r>
          <a:endParaRPr lang="es-MX" sz="1400" b="1"/>
        </a:p>
      </xdr:txBody>
    </xdr:sp>
    <xdr:clientData/>
  </xdr:oneCellAnchor>
  <xdr:oneCellAnchor>
    <xdr:from>
      <xdr:col>2</xdr:col>
      <xdr:colOff>31749</xdr:colOff>
      <xdr:row>53</xdr:row>
      <xdr:rowOff>116416</xdr:rowOff>
    </xdr:from>
    <xdr:ext cx="3143251" cy="772584"/>
    <xdr:sp macro="" textlink="">
      <xdr:nvSpPr>
        <xdr:cNvPr id="14" name="CuadroTexto 5">
          <a:extLst>
            <a:ext uri="{FF2B5EF4-FFF2-40B4-BE49-F238E27FC236}">
              <a16:creationId xmlns:a16="http://schemas.microsoft.com/office/drawing/2014/main" id="{00000000-0008-0000-2700-00000E000000}"/>
            </a:ext>
          </a:extLst>
        </xdr:cNvPr>
        <xdr:cNvSpPr txBox="1"/>
      </xdr:nvSpPr>
      <xdr:spPr>
        <a:xfrm>
          <a:off x="2190749" y="16234833"/>
          <a:ext cx="3143251" cy="772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400" b="1"/>
            <a:t>INCLUIR TODAS LAS CUENTAS</a:t>
          </a:r>
        </a:p>
        <a:p>
          <a:r>
            <a:rPr lang="es-MX" sz="1100" b="0">
              <a:solidFill>
                <a:schemeClr val="tx1"/>
              </a:solidFill>
              <a:effectLst/>
              <a:latin typeface="+mn-lt"/>
              <a:ea typeface="+mn-ea"/>
              <a:cs typeface="+mn-cs"/>
            </a:rPr>
            <a:t>Nota : Este</a:t>
          </a:r>
          <a:r>
            <a:rPr lang="es-MX" sz="1100" b="0" baseline="0">
              <a:solidFill>
                <a:schemeClr val="tx1"/>
              </a:solidFill>
              <a:effectLst/>
              <a:latin typeface="+mn-lt"/>
              <a:ea typeface="+mn-ea"/>
              <a:cs typeface="+mn-cs"/>
            </a:rPr>
            <a:t> formato No Aplica Órganos  Autónomos</a:t>
          </a:r>
          <a:endParaRPr lang="es-MX" sz="1400">
            <a:effectLst/>
          </a:endParaRPr>
        </a:p>
        <a:p>
          <a:r>
            <a:rPr lang="es-MX" sz="1100" b="0" baseline="0">
              <a:solidFill>
                <a:schemeClr val="tx1"/>
              </a:solidFill>
              <a:effectLst/>
              <a:latin typeface="+mn-lt"/>
              <a:ea typeface="+mn-ea"/>
              <a:cs typeface="+mn-cs"/>
            </a:rPr>
            <a:t>Poder Legislativo, Poder Judicial</a:t>
          </a:r>
          <a:endParaRPr lang="es-MX" sz="1400" b="1"/>
        </a:p>
      </xdr:txBody>
    </xdr:sp>
    <xdr:clientData/>
  </xdr:oneCellAnchor>
  <xdr:oneCellAnchor>
    <xdr:from>
      <xdr:col>1</xdr:col>
      <xdr:colOff>1714499</xdr:colOff>
      <xdr:row>68</xdr:row>
      <xdr:rowOff>211666</xdr:rowOff>
    </xdr:from>
    <xdr:ext cx="3217333" cy="709083"/>
    <xdr:sp macro="" textlink="">
      <xdr:nvSpPr>
        <xdr:cNvPr id="15" name="CuadroTexto 5">
          <a:extLst>
            <a:ext uri="{FF2B5EF4-FFF2-40B4-BE49-F238E27FC236}">
              <a16:creationId xmlns:a16="http://schemas.microsoft.com/office/drawing/2014/main" id="{00000000-0008-0000-2700-00000F000000}"/>
            </a:ext>
          </a:extLst>
        </xdr:cNvPr>
        <xdr:cNvSpPr txBox="1"/>
      </xdr:nvSpPr>
      <xdr:spPr>
        <a:xfrm>
          <a:off x="2158999" y="19780249"/>
          <a:ext cx="3217333" cy="7090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400" b="1"/>
            <a:t>INCLUIR TODAS LAS CUENTAS</a:t>
          </a:r>
        </a:p>
        <a:p>
          <a:r>
            <a:rPr lang="es-MX" sz="1100" b="0">
              <a:solidFill>
                <a:schemeClr val="tx1"/>
              </a:solidFill>
              <a:effectLst/>
              <a:latin typeface="+mn-lt"/>
              <a:ea typeface="+mn-ea"/>
              <a:cs typeface="+mn-cs"/>
            </a:rPr>
            <a:t>Nota : Este</a:t>
          </a:r>
          <a:r>
            <a:rPr lang="es-MX" sz="1100" b="0" baseline="0">
              <a:solidFill>
                <a:schemeClr val="tx1"/>
              </a:solidFill>
              <a:effectLst/>
              <a:latin typeface="+mn-lt"/>
              <a:ea typeface="+mn-ea"/>
              <a:cs typeface="+mn-cs"/>
            </a:rPr>
            <a:t> formato No Aplica Órganos  Autónomos</a:t>
          </a:r>
          <a:endParaRPr lang="es-MX" sz="1400">
            <a:effectLst/>
          </a:endParaRPr>
        </a:p>
        <a:p>
          <a:r>
            <a:rPr lang="es-MX" sz="1100" b="0" baseline="0">
              <a:solidFill>
                <a:schemeClr val="tx1"/>
              </a:solidFill>
              <a:effectLst/>
              <a:latin typeface="+mn-lt"/>
              <a:ea typeface="+mn-ea"/>
              <a:cs typeface="+mn-cs"/>
            </a:rPr>
            <a:t>Poder Legislativo, Poder Judicial</a:t>
          </a:r>
          <a:endParaRPr lang="es-MX" sz="1400" b="1"/>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190500</xdr:colOff>
      <xdr:row>42</xdr:row>
      <xdr:rowOff>31750</xdr:rowOff>
    </xdr:from>
    <xdr:ext cx="3019425" cy="662517"/>
    <xdr:sp macro="" textlink="">
      <xdr:nvSpPr>
        <xdr:cNvPr id="2" name="CuadroTexto 5">
          <a:extLst>
            <a:ext uri="{FF2B5EF4-FFF2-40B4-BE49-F238E27FC236}">
              <a16:creationId xmlns:a16="http://schemas.microsoft.com/office/drawing/2014/main" id="{00000000-0008-0000-0400-000002000000}"/>
            </a:ext>
          </a:extLst>
        </xdr:cNvPr>
        <xdr:cNvSpPr txBox="1"/>
      </xdr:nvSpPr>
      <xdr:spPr>
        <a:xfrm>
          <a:off x="190500" y="9429750"/>
          <a:ext cx="301942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RAUL RENTERIA VILLA</a:t>
          </a:r>
          <a:endParaRPr lang="es-MX" sz="1100"/>
        </a:p>
        <a:p>
          <a:pPr algn="ctr"/>
          <a:r>
            <a:rPr lang="es-MX" sz="1100"/>
            <a:t>DIRECTOR</a:t>
          </a:r>
          <a:r>
            <a:rPr lang="es-MX" sz="1100" baseline="0"/>
            <a:t> GENERAL</a:t>
          </a:r>
          <a:endParaRPr lang="es-MX" sz="1100"/>
        </a:p>
      </xdr:txBody>
    </xdr:sp>
    <xdr:clientData/>
  </xdr:oneCellAnchor>
  <xdr:oneCellAnchor>
    <xdr:from>
      <xdr:col>2</xdr:col>
      <xdr:colOff>1127125</xdr:colOff>
      <xdr:row>42</xdr:row>
      <xdr:rowOff>31750</xdr:rowOff>
    </xdr:from>
    <xdr:ext cx="2942165" cy="662517"/>
    <xdr:sp macro="" textlink="">
      <xdr:nvSpPr>
        <xdr:cNvPr id="3" name="CuadroTexto 5">
          <a:extLst>
            <a:ext uri="{FF2B5EF4-FFF2-40B4-BE49-F238E27FC236}">
              <a16:creationId xmlns:a16="http://schemas.microsoft.com/office/drawing/2014/main" id="{00000000-0008-0000-0400-000003000000}"/>
            </a:ext>
          </a:extLst>
        </xdr:cNvPr>
        <xdr:cNvSpPr txBox="1"/>
      </xdr:nvSpPr>
      <xdr:spPr>
        <a:xfrm>
          <a:off x="5159375" y="9429750"/>
          <a:ext cx="294216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SERGIO K  TESHIBA SUTTO</a:t>
          </a:r>
          <a:endParaRPr lang="es-MX" sz="1100"/>
        </a:p>
        <a:p>
          <a:pPr algn="ctr"/>
          <a:r>
            <a:rPr lang="es-MX" sz="1100"/>
            <a:t>GERENTE</a:t>
          </a:r>
          <a:r>
            <a:rPr lang="es-MX" sz="1100" baseline="0"/>
            <a:t> DE ADMINISTRACION Y FINANZAS</a:t>
          </a:r>
          <a:endParaRPr lang="es-MX" sz="1100"/>
        </a:p>
      </xdr:txBody>
    </xdr:sp>
    <xdr:clientData/>
  </xdr:oneCellAnchor>
  <xdr:oneCellAnchor>
    <xdr:from>
      <xdr:col>3</xdr:col>
      <xdr:colOff>260350</xdr:colOff>
      <xdr:row>1</xdr:row>
      <xdr:rowOff>158750</xdr:rowOff>
    </xdr:from>
    <xdr:ext cx="2790824" cy="254557"/>
    <xdr:sp macro="" textlink="">
      <xdr:nvSpPr>
        <xdr:cNvPr id="4" name="8 CuadroTexto">
          <a:extLst>
            <a:ext uri="{FF2B5EF4-FFF2-40B4-BE49-F238E27FC236}">
              <a16:creationId xmlns:a16="http://schemas.microsoft.com/office/drawing/2014/main" id="{00000000-0008-0000-0400-000004000000}"/>
            </a:ext>
          </a:extLst>
        </xdr:cNvPr>
        <xdr:cNvSpPr txBox="1"/>
      </xdr:nvSpPr>
      <xdr:spPr>
        <a:xfrm>
          <a:off x="5470525" y="34925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CUARTO</a:t>
          </a:r>
          <a:endParaRPr lang="es-MX" sz="1100" b="1">
            <a:latin typeface="Arial" pitchFamily="34" charset="0"/>
            <a:cs typeface="Arial" pitchFamily="34" charset="0"/>
          </a:endParaRPr>
        </a:p>
      </xdr:txBody>
    </xdr:sp>
    <xdr:clientData/>
  </xdr:oneCellAnchor>
  <xdr:oneCellAnchor>
    <xdr:from>
      <xdr:col>5</xdr:col>
      <xdr:colOff>111125</xdr:colOff>
      <xdr:row>0</xdr:row>
      <xdr:rowOff>0</xdr:rowOff>
    </xdr:from>
    <xdr:ext cx="858825" cy="254557"/>
    <xdr:sp macro="" textlink="">
      <xdr:nvSpPr>
        <xdr:cNvPr id="5" name="3 CuadroTexto">
          <a:extLst>
            <a:ext uri="{FF2B5EF4-FFF2-40B4-BE49-F238E27FC236}">
              <a16:creationId xmlns:a16="http://schemas.microsoft.com/office/drawing/2014/main" id="{00000000-0008-0000-0400-000005000000}"/>
            </a:ext>
          </a:extLst>
        </xdr:cNvPr>
        <xdr:cNvSpPr txBox="1"/>
      </xdr:nvSpPr>
      <xdr:spPr>
        <a:xfrm>
          <a:off x="7597775" y="0"/>
          <a:ext cx="858825"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ETCA-I-04</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2</xdr:row>
      <xdr:rowOff>142875</xdr:rowOff>
    </xdr:from>
    <xdr:ext cx="184731" cy="264560"/>
    <xdr:sp macro="" textlink="">
      <xdr:nvSpPr>
        <xdr:cNvPr id="2" name="4 CuadroTexto">
          <a:extLst>
            <a:ext uri="{FF2B5EF4-FFF2-40B4-BE49-F238E27FC236}">
              <a16:creationId xmlns:a16="http://schemas.microsoft.com/office/drawing/2014/main" id="{00000000-0008-0000-0500-000002000000}"/>
            </a:ext>
          </a:extLst>
        </xdr:cNvPr>
        <xdr:cNvSpPr txBox="1"/>
      </xdr:nvSpPr>
      <xdr:spPr>
        <a:xfrm>
          <a:off x="5391150" y="75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154333</xdr:colOff>
      <xdr:row>0</xdr:row>
      <xdr:rowOff>38100</xdr:rowOff>
    </xdr:from>
    <xdr:ext cx="858825" cy="254557"/>
    <xdr:sp macro="" textlink="">
      <xdr:nvSpPr>
        <xdr:cNvPr id="3" name="6 CuadroTexto">
          <a:extLst>
            <a:ext uri="{FF2B5EF4-FFF2-40B4-BE49-F238E27FC236}">
              <a16:creationId xmlns:a16="http://schemas.microsoft.com/office/drawing/2014/main" id="{00000000-0008-0000-0500-000003000000}"/>
            </a:ext>
          </a:extLst>
        </xdr:cNvPr>
        <xdr:cNvSpPr txBox="1"/>
      </xdr:nvSpPr>
      <xdr:spPr>
        <a:xfrm>
          <a:off x="6673666" y="38100"/>
          <a:ext cx="858825"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ETCA-I-05</a:t>
          </a:r>
        </a:p>
      </xdr:txBody>
    </xdr:sp>
    <xdr:clientData/>
  </xdr:oneCellAnchor>
  <xdr:oneCellAnchor>
    <xdr:from>
      <xdr:col>1</xdr:col>
      <xdr:colOff>200025</xdr:colOff>
      <xdr:row>2</xdr:row>
      <xdr:rowOff>142875</xdr:rowOff>
    </xdr:from>
    <xdr:ext cx="184731" cy="264560"/>
    <xdr:sp macro="" textlink="">
      <xdr:nvSpPr>
        <xdr:cNvPr id="4" name="1 CuadroTexto">
          <a:extLst>
            <a:ext uri="{FF2B5EF4-FFF2-40B4-BE49-F238E27FC236}">
              <a16:creationId xmlns:a16="http://schemas.microsoft.com/office/drawing/2014/main" id="{00000000-0008-0000-0500-000004000000}"/>
            </a:ext>
          </a:extLst>
        </xdr:cNvPr>
        <xdr:cNvSpPr txBox="1"/>
      </xdr:nvSpPr>
      <xdr:spPr>
        <a:xfrm>
          <a:off x="5591175" y="75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4736041</xdr:colOff>
      <xdr:row>1</xdr:row>
      <xdr:rowOff>179916</xdr:rowOff>
    </xdr:from>
    <xdr:ext cx="2790824" cy="254557"/>
    <xdr:sp macro="" textlink="">
      <xdr:nvSpPr>
        <xdr:cNvPr id="8" name="8 CuadroTexto">
          <a:extLst>
            <a:ext uri="{FF2B5EF4-FFF2-40B4-BE49-F238E27FC236}">
              <a16:creationId xmlns:a16="http://schemas.microsoft.com/office/drawing/2014/main" id="{00000000-0008-0000-0500-000008000000}"/>
            </a:ext>
          </a:extLst>
        </xdr:cNvPr>
        <xdr:cNvSpPr txBox="1"/>
      </xdr:nvSpPr>
      <xdr:spPr>
        <a:xfrm>
          <a:off x="4736041" y="391583"/>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CUARTO</a:t>
          </a:r>
          <a:endParaRPr lang="es-MX" sz="1100" b="1">
            <a:latin typeface="Arial" pitchFamily="34" charset="0"/>
            <a:cs typeface="Arial" pitchFamily="34" charset="0"/>
          </a:endParaRPr>
        </a:p>
      </xdr:txBody>
    </xdr:sp>
    <xdr:clientData/>
  </xdr:oneCellAnchor>
  <xdr:oneCellAnchor>
    <xdr:from>
      <xdr:col>0</xdr:col>
      <xdr:colOff>0</xdr:colOff>
      <xdr:row>63</xdr:row>
      <xdr:rowOff>114300</xdr:rowOff>
    </xdr:from>
    <xdr:ext cx="2892425" cy="682624"/>
    <xdr:sp macro="" textlink="">
      <xdr:nvSpPr>
        <xdr:cNvPr id="9" name="CuadroTexto 5">
          <a:extLst>
            <a:ext uri="{FF2B5EF4-FFF2-40B4-BE49-F238E27FC236}">
              <a16:creationId xmlns:a16="http://schemas.microsoft.com/office/drawing/2014/main" id="{00000000-0008-0000-0500-000009000000}"/>
            </a:ext>
          </a:extLst>
        </xdr:cNvPr>
        <xdr:cNvSpPr txBox="1"/>
      </xdr:nvSpPr>
      <xdr:spPr>
        <a:xfrm>
          <a:off x="0" y="11620500"/>
          <a:ext cx="2892425" cy="6826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RAUL RENTERIA VILLA</a:t>
          </a:r>
          <a:endParaRPr lang="es-MX" sz="1100"/>
        </a:p>
        <a:p>
          <a:pPr algn="ctr"/>
          <a:r>
            <a:rPr lang="es-MX" sz="1100"/>
            <a:t>DIRECTOR</a:t>
          </a:r>
          <a:r>
            <a:rPr lang="es-MX" sz="1100" baseline="0"/>
            <a:t> GENERAL</a:t>
          </a:r>
          <a:endParaRPr lang="es-MX" sz="1100"/>
        </a:p>
      </xdr:txBody>
    </xdr:sp>
    <xdr:clientData/>
  </xdr:oneCellAnchor>
  <xdr:oneCellAnchor>
    <xdr:from>
      <xdr:col>0</xdr:col>
      <xdr:colOff>4333875</xdr:colOff>
      <xdr:row>63</xdr:row>
      <xdr:rowOff>123825</xdr:rowOff>
    </xdr:from>
    <xdr:ext cx="2817812" cy="722313"/>
    <xdr:sp macro="" textlink="">
      <xdr:nvSpPr>
        <xdr:cNvPr id="10" name="CuadroTexto 5">
          <a:extLst>
            <a:ext uri="{FF2B5EF4-FFF2-40B4-BE49-F238E27FC236}">
              <a16:creationId xmlns:a16="http://schemas.microsoft.com/office/drawing/2014/main" id="{00000000-0008-0000-0500-00000A000000}"/>
            </a:ext>
          </a:extLst>
        </xdr:cNvPr>
        <xdr:cNvSpPr txBox="1"/>
      </xdr:nvSpPr>
      <xdr:spPr>
        <a:xfrm>
          <a:off x="4333875" y="11630025"/>
          <a:ext cx="2817812" cy="7223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baseline="0"/>
            <a:t>LIC. SERGIO K TESHIBA SUTTO</a:t>
          </a:r>
        </a:p>
        <a:p>
          <a:pPr algn="ctr"/>
          <a:r>
            <a:rPr lang="es-MX" sz="1100" baseline="0"/>
            <a:t>GERENTE DE ADMINISTRACION Y FINANZAS</a:t>
          </a:r>
          <a:endParaRPr lang="es-MX"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2</xdr:col>
      <xdr:colOff>649165</xdr:colOff>
      <xdr:row>0</xdr:row>
      <xdr:rowOff>30773</xdr:rowOff>
    </xdr:from>
    <xdr:ext cx="1066800" cy="254557"/>
    <xdr:sp macro="" textlink="">
      <xdr:nvSpPr>
        <xdr:cNvPr id="2" name="1 CuadroTexto">
          <a:extLst>
            <a:ext uri="{FF2B5EF4-FFF2-40B4-BE49-F238E27FC236}">
              <a16:creationId xmlns:a16="http://schemas.microsoft.com/office/drawing/2014/main" id="{00000000-0008-0000-0600-000002000000}"/>
            </a:ext>
          </a:extLst>
        </xdr:cNvPr>
        <xdr:cNvSpPr txBox="1"/>
      </xdr:nvSpPr>
      <xdr:spPr>
        <a:xfrm>
          <a:off x="5096607" y="30773"/>
          <a:ext cx="1066800"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ETCA-I-06</a:t>
          </a:r>
        </a:p>
      </xdr:txBody>
    </xdr:sp>
    <xdr:clientData/>
  </xdr:oneCellAnchor>
  <xdr:oneCellAnchor>
    <xdr:from>
      <xdr:col>1</xdr:col>
      <xdr:colOff>87923</xdr:colOff>
      <xdr:row>65</xdr:row>
      <xdr:rowOff>43962</xdr:rowOff>
    </xdr:from>
    <xdr:ext cx="2652346" cy="681404"/>
    <xdr:sp macro="" textlink="">
      <xdr:nvSpPr>
        <xdr:cNvPr id="4" name="CuadroTexto 5">
          <a:extLst>
            <a:ext uri="{FF2B5EF4-FFF2-40B4-BE49-F238E27FC236}">
              <a16:creationId xmlns:a16="http://schemas.microsoft.com/office/drawing/2014/main" id="{00000000-0008-0000-0600-000004000000}"/>
            </a:ext>
          </a:extLst>
        </xdr:cNvPr>
        <xdr:cNvSpPr txBox="1"/>
      </xdr:nvSpPr>
      <xdr:spPr>
        <a:xfrm>
          <a:off x="278423" y="9627577"/>
          <a:ext cx="2652346" cy="6814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RAUL RENTERIA VILLA</a:t>
          </a:r>
          <a:endParaRPr lang="es-MX" sz="1100"/>
        </a:p>
        <a:p>
          <a:pPr algn="ctr"/>
          <a:r>
            <a:rPr lang="es-MX" sz="1100"/>
            <a:t>DIRECTOR</a:t>
          </a:r>
          <a:r>
            <a:rPr lang="es-MX" sz="1100" baseline="0"/>
            <a:t> GENERAL</a:t>
          </a:r>
          <a:endParaRPr lang="es-MX" sz="1100"/>
        </a:p>
      </xdr:txBody>
    </xdr:sp>
    <xdr:clientData/>
  </xdr:oneCellAnchor>
  <xdr:oneCellAnchor>
    <xdr:from>
      <xdr:col>1</xdr:col>
      <xdr:colOff>3033345</xdr:colOff>
      <xdr:row>65</xdr:row>
      <xdr:rowOff>51288</xdr:rowOff>
    </xdr:from>
    <xdr:ext cx="2850173" cy="674077"/>
    <xdr:sp macro="" textlink="">
      <xdr:nvSpPr>
        <xdr:cNvPr id="7" name="CuadroTexto 5">
          <a:extLst>
            <a:ext uri="{FF2B5EF4-FFF2-40B4-BE49-F238E27FC236}">
              <a16:creationId xmlns:a16="http://schemas.microsoft.com/office/drawing/2014/main" id="{00000000-0008-0000-0600-000007000000}"/>
            </a:ext>
          </a:extLst>
        </xdr:cNvPr>
        <xdr:cNvSpPr txBox="1"/>
      </xdr:nvSpPr>
      <xdr:spPr>
        <a:xfrm>
          <a:off x="3223845" y="9634903"/>
          <a:ext cx="2850173" cy="6740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SERGIO K TESHIBA SUTTO</a:t>
          </a:r>
          <a:endParaRPr lang="es-MX" sz="1100"/>
        </a:p>
        <a:p>
          <a:pPr algn="ctr"/>
          <a:r>
            <a:rPr lang="es-MX" sz="1100"/>
            <a:t>GERENTE</a:t>
          </a:r>
          <a:r>
            <a:rPr lang="es-MX" sz="1100" baseline="0"/>
            <a:t> DE ADMINISTRACION Y FINANZAS</a:t>
          </a:r>
          <a:endParaRPr lang="es-MX" sz="1100"/>
        </a:p>
      </xdr:txBody>
    </xdr:sp>
    <xdr:clientData/>
  </xdr:oneCellAnchor>
  <xdr:oneCellAnchor>
    <xdr:from>
      <xdr:col>1</xdr:col>
      <xdr:colOff>3135923</xdr:colOff>
      <xdr:row>2</xdr:row>
      <xdr:rowOff>139212</xdr:rowOff>
    </xdr:from>
    <xdr:ext cx="2790824" cy="254557"/>
    <xdr:sp macro="" textlink="">
      <xdr:nvSpPr>
        <xdr:cNvPr id="6" name="5 CuadroTexto">
          <a:extLst>
            <a:ext uri="{FF2B5EF4-FFF2-40B4-BE49-F238E27FC236}">
              <a16:creationId xmlns:a16="http://schemas.microsoft.com/office/drawing/2014/main" id="{00000000-0008-0000-0600-000006000000}"/>
            </a:ext>
          </a:extLst>
        </xdr:cNvPr>
        <xdr:cNvSpPr txBox="1"/>
      </xdr:nvSpPr>
      <xdr:spPr>
        <a:xfrm>
          <a:off x="3326423" y="776654"/>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CUARTO</a:t>
          </a:r>
          <a:endParaRPr lang="es-MX" sz="1100" b="1">
            <a:latin typeface="Arial" pitchFamily="34" charset="0"/>
            <a:cs typeface="Arial" pitchFamily="34" charset="0"/>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5</xdr:col>
      <xdr:colOff>792508</xdr:colOff>
      <xdr:row>0</xdr:row>
      <xdr:rowOff>19050</xdr:rowOff>
    </xdr:from>
    <xdr:ext cx="858825" cy="254557"/>
    <xdr:sp macro="" textlink="">
      <xdr:nvSpPr>
        <xdr:cNvPr id="4" name="3 CuadroTexto">
          <a:extLst>
            <a:ext uri="{FF2B5EF4-FFF2-40B4-BE49-F238E27FC236}">
              <a16:creationId xmlns:a16="http://schemas.microsoft.com/office/drawing/2014/main" id="{00000000-0008-0000-0700-000004000000}"/>
            </a:ext>
          </a:extLst>
        </xdr:cNvPr>
        <xdr:cNvSpPr txBox="1"/>
      </xdr:nvSpPr>
      <xdr:spPr>
        <a:xfrm>
          <a:off x="5574058" y="19050"/>
          <a:ext cx="858825"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ETCA-I-07</a:t>
          </a:r>
        </a:p>
      </xdr:txBody>
    </xdr:sp>
    <xdr:clientData/>
  </xdr:oneCellAnchor>
  <xdr:oneCellAnchor>
    <xdr:from>
      <xdr:col>5</xdr:col>
      <xdr:colOff>0</xdr:colOff>
      <xdr:row>2</xdr:row>
      <xdr:rowOff>142875</xdr:rowOff>
    </xdr:from>
    <xdr:ext cx="184731" cy="264560"/>
    <xdr:sp macro="" textlink="">
      <xdr:nvSpPr>
        <xdr:cNvPr id="6" name="4 CuadroTexto">
          <a:extLst>
            <a:ext uri="{FF2B5EF4-FFF2-40B4-BE49-F238E27FC236}">
              <a16:creationId xmlns:a16="http://schemas.microsoft.com/office/drawing/2014/main" id="{00000000-0008-0000-0700-000006000000}"/>
            </a:ext>
          </a:extLst>
        </xdr:cNvPr>
        <xdr:cNvSpPr txBox="1"/>
      </xdr:nvSpPr>
      <xdr:spPr>
        <a:xfrm>
          <a:off x="557212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30</xdr:row>
      <xdr:rowOff>0</xdr:rowOff>
    </xdr:from>
    <xdr:ext cx="3019425" cy="662517"/>
    <xdr:sp macro="" textlink="">
      <xdr:nvSpPr>
        <xdr:cNvPr id="7" name="CuadroTexto 5">
          <a:extLst>
            <a:ext uri="{FF2B5EF4-FFF2-40B4-BE49-F238E27FC236}">
              <a16:creationId xmlns:a16="http://schemas.microsoft.com/office/drawing/2014/main" id="{00000000-0008-0000-0700-000007000000}"/>
            </a:ext>
          </a:extLst>
        </xdr:cNvPr>
        <xdr:cNvSpPr txBox="1"/>
      </xdr:nvSpPr>
      <xdr:spPr>
        <a:xfrm>
          <a:off x="95250" y="8277225"/>
          <a:ext cx="301942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RAUL RENTERIA VILLA</a:t>
          </a:r>
          <a:endParaRPr lang="es-MX" sz="1100"/>
        </a:p>
        <a:p>
          <a:pPr algn="ctr"/>
          <a:r>
            <a:rPr lang="es-MX" sz="1100"/>
            <a:t>DIRECTOR</a:t>
          </a:r>
          <a:r>
            <a:rPr lang="es-MX" sz="1100" baseline="0"/>
            <a:t> GENERAL</a:t>
          </a:r>
          <a:endParaRPr lang="es-MX" sz="1100"/>
        </a:p>
      </xdr:txBody>
    </xdr:sp>
    <xdr:clientData/>
  </xdr:oneCellAnchor>
  <xdr:oneCellAnchor>
    <xdr:from>
      <xdr:col>3</xdr:col>
      <xdr:colOff>571501</xdr:colOff>
      <xdr:row>30</xdr:row>
      <xdr:rowOff>0</xdr:rowOff>
    </xdr:from>
    <xdr:ext cx="2733674" cy="662517"/>
    <xdr:sp macro="" textlink="">
      <xdr:nvSpPr>
        <xdr:cNvPr id="8" name="CuadroTexto 5">
          <a:extLst>
            <a:ext uri="{FF2B5EF4-FFF2-40B4-BE49-F238E27FC236}">
              <a16:creationId xmlns:a16="http://schemas.microsoft.com/office/drawing/2014/main" id="{00000000-0008-0000-0700-000008000000}"/>
            </a:ext>
          </a:extLst>
        </xdr:cNvPr>
        <xdr:cNvSpPr txBox="1"/>
      </xdr:nvSpPr>
      <xdr:spPr>
        <a:xfrm>
          <a:off x="3667126" y="8277225"/>
          <a:ext cx="2733674"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SERGIO K TESHIBA SUTTO</a:t>
          </a:r>
          <a:endParaRPr lang="es-MX" sz="1100"/>
        </a:p>
        <a:p>
          <a:pPr algn="ctr"/>
          <a:r>
            <a:rPr lang="es-MX" sz="1100"/>
            <a:t>GERENTE</a:t>
          </a:r>
          <a:r>
            <a:rPr lang="es-MX" sz="1100" baseline="0"/>
            <a:t> DE ADMINISTRACION Y FINANZAS</a:t>
          </a:r>
          <a:endParaRPr lang="es-MX" sz="1100"/>
        </a:p>
      </xdr:txBody>
    </xdr:sp>
    <xdr:clientData/>
  </xdr:oneCellAnchor>
  <xdr:oneCellAnchor>
    <xdr:from>
      <xdr:col>3</xdr:col>
      <xdr:colOff>561975</xdr:colOff>
      <xdr:row>2</xdr:row>
      <xdr:rowOff>152400</xdr:rowOff>
    </xdr:from>
    <xdr:ext cx="2790824" cy="254557"/>
    <xdr:sp macro="" textlink="">
      <xdr:nvSpPr>
        <xdr:cNvPr id="9" name="8 CuadroTexto">
          <a:extLst>
            <a:ext uri="{FF2B5EF4-FFF2-40B4-BE49-F238E27FC236}">
              <a16:creationId xmlns:a16="http://schemas.microsoft.com/office/drawing/2014/main" id="{00000000-0008-0000-0700-000009000000}"/>
            </a:ext>
          </a:extLst>
        </xdr:cNvPr>
        <xdr:cNvSpPr txBox="1"/>
      </xdr:nvSpPr>
      <xdr:spPr>
        <a:xfrm>
          <a:off x="3648075" y="79057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CUARTO</a:t>
          </a:r>
          <a:endParaRPr lang="es-MX" sz="1100" b="1">
            <a:latin typeface="Arial" pitchFamily="34" charset="0"/>
            <a:cs typeface="Arial" pitchFamily="34" charset="0"/>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5</xdr:col>
      <xdr:colOff>249583</xdr:colOff>
      <xdr:row>0</xdr:row>
      <xdr:rowOff>47625</xdr:rowOff>
    </xdr:from>
    <xdr:ext cx="858825" cy="254557"/>
    <xdr:sp macro="" textlink="">
      <xdr:nvSpPr>
        <xdr:cNvPr id="2" name="3 CuadroTexto">
          <a:extLst>
            <a:ext uri="{FF2B5EF4-FFF2-40B4-BE49-F238E27FC236}">
              <a16:creationId xmlns:a16="http://schemas.microsoft.com/office/drawing/2014/main" id="{00000000-0008-0000-0800-000002000000}"/>
            </a:ext>
          </a:extLst>
        </xdr:cNvPr>
        <xdr:cNvSpPr txBox="1"/>
      </xdr:nvSpPr>
      <xdr:spPr>
        <a:xfrm>
          <a:off x="5615333" y="47625"/>
          <a:ext cx="858825"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ETCA-I-08</a:t>
          </a:r>
        </a:p>
      </xdr:txBody>
    </xdr:sp>
    <xdr:clientData/>
  </xdr:oneCellAnchor>
  <xdr:oneCellAnchor>
    <xdr:from>
      <xdr:col>4</xdr:col>
      <xdr:colOff>0</xdr:colOff>
      <xdr:row>2</xdr:row>
      <xdr:rowOff>142875</xdr:rowOff>
    </xdr:from>
    <xdr:ext cx="184731" cy="264560"/>
    <xdr:sp macro="" textlink="">
      <xdr:nvSpPr>
        <xdr:cNvPr id="3" name="4 CuadroTexto">
          <a:extLst>
            <a:ext uri="{FF2B5EF4-FFF2-40B4-BE49-F238E27FC236}">
              <a16:creationId xmlns:a16="http://schemas.microsoft.com/office/drawing/2014/main" id="{00000000-0008-0000-0800-000003000000}"/>
            </a:ext>
          </a:extLst>
        </xdr:cNvPr>
        <xdr:cNvSpPr txBox="1"/>
      </xdr:nvSpPr>
      <xdr:spPr>
        <a:xfrm>
          <a:off x="42576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42</xdr:row>
      <xdr:rowOff>57150</xdr:rowOff>
    </xdr:from>
    <xdr:ext cx="3019425" cy="695325"/>
    <xdr:sp macro="" textlink="">
      <xdr:nvSpPr>
        <xdr:cNvPr id="4" name="CuadroTexto 5">
          <a:extLst>
            <a:ext uri="{FF2B5EF4-FFF2-40B4-BE49-F238E27FC236}">
              <a16:creationId xmlns:a16="http://schemas.microsoft.com/office/drawing/2014/main" id="{00000000-0008-0000-0800-000004000000}"/>
            </a:ext>
          </a:extLst>
        </xdr:cNvPr>
        <xdr:cNvSpPr txBox="1"/>
      </xdr:nvSpPr>
      <xdr:spPr>
        <a:xfrm>
          <a:off x="142875" y="8972550"/>
          <a:ext cx="3019425" cy="695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RAUL RENTERIA VILLA</a:t>
          </a:r>
          <a:endParaRPr lang="es-MX" sz="1100"/>
        </a:p>
        <a:p>
          <a:pPr algn="ctr"/>
          <a:r>
            <a:rPr lang="es-MX" sz="1100"/>
            <a:t>DIRECTOR</a:t>
          </a:r>
          <a:r>
            <a:rPr lang="es-MX" sz="1100" baseline="0"/>
            <a:t> GENERAL</a:t>
          </a:r>
        </a:p>
        <a:p>
          <a:pPr algn="ctr"/>
          <a:endParaRPr lang="es-MX" sz="1100"/>
        </a:p>
      </xdr:txBody>
    </xdr:sp>
    <xdr:clientData/>
  </xdr:oneCellAnchor>
  <xdr:oneCellAnchor>
    <xdr:from>
      <xdr:col>3</xdr:col>
      <xdr:colOff>0</xdr:colOff>
      <xdr:row>42</xdr:row>
      <xdr:rowOff>47624</xdr:rowOff>
    </xdr:from>
    <xdr:ext cx="3019425" cy="666751"/>
    <xdr:sp macro="" textlink="">
      <xdr:nvSpPr>
        <xdr:cNvPr id="5" name="CuadroTexto 5">
          <a:extLst>
            <a:ext uri="{FF2B5EF4-FFF2-40B4-BE49-F238E27FC236}">
              <a16:creationId xmlns:a16="http://schemas.microsoft.com/office/drawing/2014/main" id="{00000000-0008-0000-0800-000005000000}"/>
            </a:ext>
          </a:extLst>
        </xdr:cNvPr>
        <xdr:cNvSpPr txBox="1"/>
      </xdr:nvSpPr>
      <xdr:spPr>
        <a:xfrm>
          <a:off x="3143250" y="8963024"/>
          <a:ext cx="3019425" cy="6667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SERGIO K TESHIBA SUTTO</a:t>
          </a:r>
          <a:endParaRPr lang="es-MX" sz="1100"/>
        </a:p>
        <a:p>
          <a:pPr algn="ctr"/>
          <a:r>
            <a:rPr lang="es-MX" sz="1100"/>
            <a:t>GERENTE</a:t>
          </a:r>
          <a:r>
            <a:rPr lang="es-MX" sz="1100" baseline="0"/>
            <a:t> DE ADMINISTRACION Y FINANZAS</a:t>
          </a:r>
          <a:endParaRPr lang="es-MX" sz="1100"/>
        </a:p>
      </xdr:txBody>
    </xdr:sp>
    <xdr:clientData/>
  </xdr:oneCellAnchor>
  <xdr:oneCellAnchor>
    <xdr:from>
      <xdr:col>3</xdr:col>
      <xdr:colOff>392642</xdr:colOff>
      <xdr:row>2</xdr:row>
      <xdr:rowOff>180975</xdr:rowOff>
    </xdr:from>
    <xdr:ext cx="2790824" cy="254557"/>
    <xdr:sp macro="" textlink="">
      <xdr:nvSpPr>
        <xdr:cNvPr id="6" name="6 CuadroTexto">
          <a:extLst>
            <a:ext uri="{FF2B5EF4-FFF2-40B4-BE49-F238E27FC236}">
              <a16:creationId xmlns:a16="http://schemas.microsoft.com/office/drawing/2014/main" id="{00000000-0008-0000-0800-000006000000}"/>
            </a:ext>
          </a:extLst>
        </xdr:cNvPr>
        <xdr:cNvSpPr txBox="1"/>
      </xdr:nvSpPr>
      <xdr:spPr>
        <a:xfrm>
          <a:off x="3535892" y="614892"/>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CUARTO</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7</xdr:col>
      <xdr:colOff>295275</xdr:colOff>
      <xdr:row>0</xdr:row>
      <xdr:rowOff>28575</xdr:rowOff>
    </xdr:from>
    <xdr:ext cx="1325551" cy="254557"/>
    <xdr:sp macro="" textlink="">
      <xdr:nvSpPr>
        <xdr:cNvPr id="2" name="3 CuadroTexto">
          <a:extLst>
            <a:ext uri="{FF2B5EF4-FFF2-40B4-BE49-F238E27FC236}">
              <a16:creationId xmlns:a16="http://schemas.microsoft.com/office/drawing/2014/main" id="{00000000-0008-0000-0900-000002000000}"/>
            </a:ext>
          </a:extLst>
        </xdr:cNvPr>
        <xdr:cNvSpPr txBox="1"/>
      </xdr:nvSpPr>
      <xdr:spPr>
        <a:xfrm>
          <a:off x="6600825" y="28575"/>
          <a:ext cx="132555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ETCA-I-09</a:t>
          </a:r>
        </a:p>
      </xdr:txBody>
    </xdr:sp>
    <xdr:clientData/>
  </xdr:oneCellAnchor>
  <xdr:oneCellAnchor>
    <xdr:from>
      <xdr:col>1</xdr:col>
      <xdr:colOff>0</xdr:colOff>
      <xdr:row>39</xdr:row>
      <xdr:rowOff>0</xdr:rowOff>
    </xdr:from>
    <xdr:ext cx="3200400" cy="662517"/>
    <xdr:sp macro="" textlink="">
      <xdr:nvSpPr>
        <xdr:cNvPr id="5" name="CuadroTexto 5">
          <a:extLst>
            <a:ext uri="{FF2B5EF4-FFF2-40B4-BE49-F238E27FC236}">
              <a16:creationId xmlns:a16="http://schemas.microsoft.com/office/drawing/2014/main" id="{00000000-0008-0000-0900-000005000000}"/>
            </a:ext>
          </a:extLst>
        </xdr:cNvPr>
        <xdr:cNvSpPr txBox="1"/>
      </xdr:nvSpPr>
      <xdr:spPr>
        <a:xfrm>
          <a:off x="314325" y="8515350"/>
          <a:ext cx="320040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LIC.</a:t>
          </a:r>
          <a:r>
            <a:rPr lang="es-MX" sz="1200" baseline="0"/>
            <a:t> RAUL RENTERIA VILLA</a:t>
          </a:r>
          <a:endParaRPr lang="es-MX" sz="1200"/>
        </a:p>
        <a:p>
          <a:pPr algn="ctr"/>
          <a:r>
            <a:rPr lang="es-MX" sz="1200"/>
            <a:t>DIRECTOR</a:t>
          </a:r>
          <a:r>
            <a:rPr lang="es-MX" sz="1200" baseline="0"/>
            <a:t> GENERAL</a:t>
          </a:r>
          <a:endParaRPr lang="es-MX" sz="1200"/>
        </a:p>
      </xdr:txBody>
    </xdr:sp>
    <xdr:clientData/>
  </xdr:oneCellAnchor>
  <xdr:oneCellAnchor>
    <xdr:from>
      <xdr:col>5</xdr:col>
      <xdr:colOff>0</xdr:colOff>
      <xdr:row>39</xdr:row>
      <xdr:rowOff>0</xdr:rowOff>
    </xdr:from>
    <xdr:ext cx="3305175" cy="662517"/>
    <xdr:sp macro="" textlink="">
      <xdr:nvSpPr>
        <xdr:cNvPr id="6" name="CuadroTexto 5">
          <a:extLst>
            <a:ext uri="{FF2B5EF4-FFF2-40B4-BE49-F238E27FC236}">
              <a16:creationId xmlns:a16="http://schemas.microsoft.com/office/drawing/2014/main" id="{00000000-0008-0000-0900-000006000000}"/>
            </a:ext>
          </a:extLst>
        </xdr:cNvPr>
        <xdr:cNvSpPr txBox="1"/>
      </xdr:nvSpPr>
      <xdr:spPr>
        <a:xfrm>
          <a:off x="4819650" y="8515350"/>
          <a:ext cx="330517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LIC.</a:t>
          </a:r>
          <a:r>
            <a:rPr lang="es-MX" sz="1200" baseline="0"/>
            <a:t> SERGIO K TESHIBA SUTTO</a:t>
          </a:r>
        </a:p>
        <a:p>
          <a:pPr algn="ctr"/>
          <a:r>
            <a:rPr lang="es-MX" sz="1200"/>
            <a:t>GERENTE</a:t>
          </a:r>
          <a:r>
            <a:rPr lang="es-MX" sz="1200" baseline="0"/>
            <a:t> DE ADMINISTRACION Y FINANZAS</a:t>
          </a:r>
          <a:endParaRPr lang="es-MX" sz="1200"/>
        </a:p>
      </xdr:txBody>
    </xdr:sp>
    <xdr:clientData/>
  </xdr:oneCellAnchor>
  <xdr:oneCellAnchor>
    <xdr:from>
      <xdr:col>5</xdr:col>
      <xdr:colOff>412750</xdr:colOff>
      <xdr:row>2</xdr:row>
      <xdr:rowOff>68262</xdr:rowOff>
    </xdr:from>
    <xdr:ext cx="2790824" cy="254557"/>
    <xdr:sp macro="" textlink="">
      <xdr:nvSpPr>
        <xdr:cNvPr id="8" name="7 CuadroTexto">
          <a:extLst>
            <a:ext uri="{FF2B5EF4-FFF2-40B4-BE49-F238E27FC236}">
              <a16:creationId xmlns:a16="http://schemas.microsoft.com/office/drawing/2014/main" id="{00000000-0008-0000-0900-000008000000}"/>
            </a:ext>
          </a:extLst>
        </xdr:cNvPr>
        <xdr:cNvSpPr txBox="1"/>
      </xdr:nvSpPr>
      <xdr:spPr>
        <a:xfrm>
          <a:off x="5222875" y="465137"/>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CUARTO</a:t>
          </a:r>
          <a:endParaRPr lang="es-MX" sz="1100" b="1">
            <a:latin typeface="Arial" pitchFamily="34" charset="0"/>
            <a:cs typeface="Arial" pitchFamily="34" charset="0"/>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Users\America%20Encinas\AppData\Roaming\Microsoft\Excel\PT%20Gastos%20x%20partida%20ppt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uison/AppData/Local/Temp/Temp1_TELEMAX%20ETCAS%20SEGUNDO%20TRIMESTRE%202020.zip/TELEMAX%20ETCAS%20SEGUNDO%20TRIMESTRE%202020/actualizacion-formatos-etca-ejercico-2020-y-anexos_mar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sheetData sheetId="1">
        <row r="3">
          <cell r="B3" t="str">
            <v xml:space="preserve"> PARTIDA PRESUPUESTAL</v>
          </cell>
          <cell r="C3" t="str">
            <v>DESCRIPCION</v>
          </cell>
          <cell r="D3" t="str">
            <v>PRESUPUESTO AUTORIZADO</v>
          </cell>
          <cell r="E3">
            <v>0</v>
          </cell>
          <cell r="F3">
            <v>0</v>
          </cell>
          <cell r="G3">
            <v>0</v>
          </cell>
          <cell r="H3" t="str">
            <v>COMPROMETIDO</v>
          </cell>
          <cell r="I3" t="str">
            <v>DEVENGADO</v>
          </cell>
          <cell r="J3" t="str">
            <v>EJERCIDO</v>
          </cell>
          <cell r="K3" t="str">
            <v>PAGADO</v>
          </cell>
          <cell r="L3" t="str">
            <v>DISPONIBLE P Comprometer</v>
          </cell>
          <cell r="M3" t="str">
            <v>CREDITO DISPONIBLE</v>
          </cell>
        </row>
        <row r="4">
          <cell r="B4">
            <v>0</v>
          </cell>
          <cell r="C4">
            <v>0</v>
          </cell>
          <cell r="D4" t="str">
            <v>APROBADO</v>
          </cell>
          <cell r="E4" t="str">
            <v>AMPLIACIONES</v>
          </cell>
          <cell r="F4" t="str">
            <v>DEDUCCIONES</v>
          </cell>
          <cell r="G4" t="str">
            <v>MODIFICADO</v>
          </cell>
          <cell r="H4">
            <v>0</v>
          </cell>
          <cell r="I4">
            <v>0</v>
          </cell>
          <cell r="J4">
            <v>0</v>
          </cell>
          <cell r="K4">
            <v>0</v>
          </cell>
          <cell r="L4">
            <v>0</v>
          </cell>
          <cell r="M4">
            <v>0</v>
          </cell>
        </row>
        <row r="5">
          <cell r="B5">
            <v>1000</v>
          </cell>
          <cell r="C5" t="str">
            <v>SERVICIOS PERSONALES</v>
          </cell>
          <cell r="D5">
            <v>21474408.129999995</v>
          </cell>
          <cell r="E5">
            <v>0</v>
          </cell>
          <cell r="F5">
            <v>0</v>
          </cell>
          <cell r="G5">
            <v>21474408.129999995</v>
          </cell>
          <cell r="H5">
            <v>20532256.680000003</v>
          </cell>
          <cell r="I5">
            <v>20532256.680000003</v>
          </cell>
          <cell r="J5">
            <v>20532256.680000003</v>
          </cell>
          <cell r="K5">
            <v>20532256.680000003</v>
          </cell>
          <cell r="L5">
            <v>942151.45000000019</v>
          </cell>
          <cell r="M5">
            <v>942151.45000000019</v>
          </cell>
        </row>
        <row r="6">
          <cell r="B6" t="str">
            <v>11301</v>
          </cell>
          <cell r="C6" t="str">
            <v>Sueldos</v>
          </cell>
          <cell r="D6">
            <v>5444965.6600000001</v>
          </cell>
          <cell r="E6">
            <v>0</v>
          </cell>
          <cell r="F6">
            <v>0</v>
          </cell>
          <cell r="G6">
            <v>5444965.6600000001</v>
          </cell>
          <cell r="H6">
            <v>5349218.26</v>
          </cell>
          <cell r="I6">
            <v>5349218.26</v>
          </cell>
          <cell r="J6">
            <v>5349218.26</v>
          </cell>
          <cell r="K6">
            <v>5349218.26</v>
          </cell>
          <cell r="L6">
            <v>95747.400000000373</v>
          </cell>
          <cell r="M6">
            <v>95747.400000000373</v>
          </cell>
        </row>
        <row r="7">
          <cell r="B7" t="str">
            <v>11303</v>
          </cell>
          <cell r="C7" t="str">
            <v>Remuneraciones Diversas</v>
          </cell>
          <cell r="D7">
            <v>1804239.54</v>
          </cell>
          <cell r="E7">
            <v>0</v>
          </cell>
          <cell r="F7">
            <v>0</v>
          </cell>
          <cell r="G7">
            <v>1804239.54</v>
          </cell>
          <cell r="H7">
            <v>1718192.7000000007</v>
          </cell>
          <cell r="I7">
            <v>1718192.7000000007</v>
          </cell>
          <cell r="J7">
            <v>1718192.7000000007</v>
          </cell>
          <cell r="K7">
            <v>1718192.7000000007</v>
          </cell>
          <cell r="L7">
            <v>86046.839999999385</v>
          </cell>
          <cell r="M7">
            <v>86046.839999999385</v>
          </cell>
        </row>
        <row r="8">
          <cell r="B8" t="str">
            <v>11305</v>
          </cell>
          <cell r="C8" t="str">
            <v>Compensaciones por Riesgos Profesionales</v>
          </cell>
          <cell r="D8">
            <v>0</v>
          </cell>
          <cell r="E8">
            <v>0</v>
          </cell>
          <cell r="F8">
            <v>0</v>
          </cell>
          <cell r="G8">
            <v>0</v>
          </cell>
          <cell r="H8">
            <v>0</v>
          </cell>
          <cell r="I8">
            <v>0</v>
          </cell>
          <cell r="J8">
            <v>0</v>
          </cell>
          <cell r="K8">
            <v>0</v>
          </cell>
          <cell r="L8">
            <v>0</v>
          </cell>
          <cell r="M8">
            <v>0</v>
          </cell>
        </row>
        <row r="9">
          <cell r="B9" t="str">
            <v>11306</v>
          </cell>
          <cell r="C9" t="str">
            <v>Riesgo Laboral</v>
          </cell>
          <cell r="D9">
            <v>4423021.57</v>
          </cell>
          <cell r="E9">
            <v>0</v>
          </cell>
          <cell r="F9">
            <v>0</v>
          </cell>
          <cell r="G9">
            <v>4423021.57</v>
          </cell>
          <cell r="H9">
            <v>5656271.3399999999</v>
          </cell>
          <cell r="I9">
            <v>5656271.3399999999</v>
          </cell>
          <cell r="J9">
            <v>5656271.3399999999</v>
          </cell>
          <cell r="K9">
            <v>5656271.3399999999</v>
          </cell>
          <cell r="L9">
            <v>-1233249.7699999996</v>
          </cell>
          <cell r="M9">
            <v>-1233249.7699999996</v>
          </cell>
        </row>
        <row r="10">
          <cell r="B10" t="str">
            <v>11307</v>
          </cell>
          <cell r="C10" t="str">
            <v>Ayuda Para Habitación</v>
          </cell>
          <cell r="D10">
            <v>1125296.6499999999</v>
          </cell>
          <cell r="E10">
            <v>0</v>
          </cell>
          <cell r="F10">
            <v>0</v>
          </cell>
          <cell r="G10">
            <v>1125296.6499999999</v>
          </cell>
          <cell r="H10">
            <v>1013033.58</v>
          </cell>
          <cell r="I10">
            <v>1013033.58</v>
          </cell>
          <cell r="J10">
            <v>1013033.58</v>
          </cell>
          <cell r="K10">
            <v>1013033.58</v>
          </cell>
          <cell r="L10">
            <v>112263.06999999995</v>
          </cell>
          <cell r="M10">
            <v>112263.06999999995</v>
          </cell>
        </row>
        <row r="11">
          <cell r="B11" t="str">
            <v>11310</v>
          </cell>
          <cell r="C11" t="str">
            <v>Ayuda Energía Electrica</v>
          </cell>
          <cell r="D11">
            <v>750198.79</v>
          </cell>
          <cell r="E11">
            <v>0</v>
          </cell>
          <cell r="F11">
            <v>0</v>
          </cell>
          <cell r="G11">
            <v>750198.79</v>
          </cell>
          <cell r="H11">
            <v>675356.80999999994</v>
          </cell>
          <cell r="I11">
            <v>675356.80999999994</v>
          </cell>
          <cell r="J11">
            <v>675356.80999999994</v>
          </cell>
          <cell r="K11">
            <v>675356.80999999994</v>
          </cell>
          <cell r="L11">
            <v>74841.980000000098</v>
          </cell>
          <cell r="M11">
            <v>74841.980000000098</v>
          </cell>
        </row>
        <row r="12">
          <cell r="B12" t="str">
            <v>13101</v>
          </cell>
          <cell r="C12" t="str">
            <v>Primas y Acred por Años de Servicio Eftvo Prestado</v>
          </cell>
          <cell r="D12">
            <v>175274.27</v>
          </cell>
          <cell r="E12">
            <v>0</v>
          </cell>
          <cell r="F12">
            <v>0</v>
          </cell>
          <cell r="G12">
            <v>175274.27</v>
          </cell>
          <cell r="H12">
            <v>55039.150000000009</v>
          </cell>
          <cell r="I12">
            <v>55039.150000000009</v>
          </cell>
          <cell r="J12">
            <v>55039.150000000009</v>
          </cell>
          <cell r="K12">
            <v>55039.150000000009</v>
          </cell>
          <cell r="L12">
            <v>120235.11999999998</v>
          </cell>
          <cell r="M12">
            <v>120235.11999999998</v>
          </cell>
        </row>
        <row r="13">
          <cell r="B13" t="str">
            <v>13201</v>
          </cell>
          <cell r="C13" t="str">
            <v>Prima Vacacional</v>
          </cell>
          <cell r="D13">
            <v>589735.42000000004</v>
          </cell>
          <cell r="E13">
            <v>0</v>
          </cell>
          <cell r="F13">
            <v>0</v>
          </cell>
          <cell r="G13">
            <v>589735.42000000004</v>
          </cell>
          <cell r="H13">
            <v>95431.53</v>
          </cell>
          <cell r="I13">
            <v>95431.53</v>
          </cell>
          <cell r="J13">
            <v>95431.53</v>
          </cell>
          <cell r="K13">
            <v>95431.53</v>
          </cell>
          <cell r="L13">
            <v>494303.89</v>
          </cell>
          <cell r="M13">
            <v>494303.89</v>
          </cell>
        </row>
        <row r="14">
          <cell r="B14" t="str">
            <v>13202</v>
          </cell>
          <cell r="C14" t="str">
            <v>Gratificaciones por Fin de Año</v>
          </cell>
          <cell r="D14">
            <v>1360110.87</v>
          </cell>
          <cell r="E14">
            <v>0</v>
          </cell>
          <cell r="F14">
            <v>0</v>
          </cell>
          <cell r="G14">
            <v>1360110.87</v>
          </cell>
          <cell r="H14">
            <v>200040.58000000002</v>
          </cell>
          <cell r="I14">
            <v>200040.58000000002</v>
          </cell>
          <cell r="J14">
            <v>200040.58000000002</v>
          </cell>
          <cell r="K14">
            <v>200040.58000000002</v>
          </cell>
          <cell r="L14">
            <v>1160070.29</v>
          </cell>
          <cell r="M14">
            <v>1160070.29</v>
          </cell>
        </row>
        <row r="15">
          <cell r="B15" t="str">
            <v>13203</v>
          </cell>
          <cell r="C15" t="str">
            <v>Compensaciones por Ajuste de Calendario</v>
          </cell>
          <cell r="D15">
            <v>0</v>
          </cell>
          <cell r="E15">
            <v>0</v>
          </cell>
          <cell r="F15">
            <v>0</v>
          </cell>
          <cell r="G15">
            <v>0</v>
          </cell>
          <cell r="H15">
            <v>0</v>
          </cell>
          <cell r="I15">
            <v>0</v>
          </cell>
          <cell r="J15">
            <v>0</v>
          </cell>
          <cell r="K15">
            <v>0</v>
          </cell>
          <cell r="L15">
            <v>0</v>
          </cell>
          <cell r="M15">
            <v>0</v>
          </cell>
        </row>
        <row r="16">
          <cell r="B16" t="str">
            <v>13204</v>
          </cell>
          <cell r="C16" t="str">
            <v>Compensacion por Bono Navideño</v>
          </cell>
          <cell r="D16">
            <v>0</v>
          </cell>
          <cell r="E16">
            <v>0</v>
          </cell>
          <cell r="F16">
            <v>0</v>
          </cell>
          <cell r="G16">
            <v>0</v>
          </cell>
          <cell r="H16">
            <v>0</v>
          </cell>
          <cell r="I16">
            <v>0</v>
          </cell>
          <cell r="J16">
            <v>0</v>
          </cell>
          <cell r="K16">
            <v>0</v>
          </cell>
          <cell r="L16">
            <v>0</v>
          </cell>
          <cell r="M16">
            <v>0</v>
          </cell>
        </row>
        <row r="17">
          <cell r="B17" t="str">
            <v>13403</v>
          </cell>
          <cell r="C17" t="str">
            <v>Estimulos al Personal de Confianza</v>
          </cell>
          <cell r="D17">
            <v>0</v>
          </cell>
          <cell r="E17">
            <v>0</v>
          </cell>
          <cell r="F17">
            <v>0</v>
          </cell>
          <cell r="G17">
            <v>0</v>
          </cell>
          <cell r="H17">
            <v>0</v>
          </cell>
          <cell r="I17">
            <v>0</v>
          </cell>
          <cell r="J17">
            <v>0</v>
          </cell>
          <cell r="K17">
            <v>0</v>
          </cell>
          <cell r="L17">
            <v>0</v>
          </cell>
          <cell r="M17">
            <v>0</v>
          </cell>
        </row>
        <row r="18">
          <cell r="B18" t="str">
            <v>14101</v>
          </cell>
          <cell r="C18" t="str">
            <v>Cuotas por Servicio Medico del Isssteson</v>
          </cell>
          <cell r="D18">
            <v>902295.22</v>
          </cell>
          <cell r="E18">
            <v>0</v>
          </cell>
          <cell r="F18">
            <v>0</v>
          </cell>
          <cell r="G18">
            <v>902295.22</v>
          </cell>
          <cell r="H18">
            <v>962407.8</v>
          </cell>
          <cell r="I18">
            <v>962407.8</v>
          </cell>
          <cell r="J18">
            <v>962407.8</v>
          </cell>
          <cell r="K18">
            <v>962407.8</v>
          </cell>
          <cell r="L18">
            <v>-60112.580000000075</v>
          </cell>
          <cell r="M18">
            <v>-60112.580000000075</v>
          </cell>
        </row>
        <row r="19">
          <cell r="B19" t="str">
            <v>14102</v>
          </cell>
          <cell r="C19" t="str">
            <v>Cuotas por Seguro de Vida Isssteson</v>
          </cell>
          <cell r="D19">
            <v>95.76</v>
          </cell>
          <cell r="E19">
            <v>0</v>
          </cell>
          <cell r="F19">
            <v>0</v>
          </cell>
          <cell r="G19">
            <v>95.76</v>
          </cell>
          <cell r="H19">
            <v>93.499999999999986</v>
          </cell>
          <cell r="I19">
            <v>93.499999999999986</v>
          </cell>
          <cell r="J19">
            <v>93.499999999999986</v>
          </cell>
          <cell r="K19">
            <v>93.499999999999986</v>
          </cell>
          <cell r="L19">
            <v>2.2600000000000193</v>
          </cell>
          <cell r="M19">
            <v>2.2600000000000193</v>
          </cell>
        </row>
        <row r="20">
          <cell r="B20" t="str">
            <v>14103</v>
          </cell>
          <cell r="C20" t="str">
            <v>Cuotas por Seguro de Retiro al Isssteson</v>
          </cell>
          <cell r="D20">
            <v>1486.84</v>
          </cell>
          <cell r="E20">
            <v>0</v>
          </cell>
          <cell r="F20">
            <v>0</v>
          </cell>
          <cell r="G20">
            <v>1486.84</v>
          </cell>
          <cell r="H20">
            <v>1436.96</v>
          </cell>
          <cell r="I20">
            <v>1436.96</v>
          </cell>
          <cell r="J20">
            <v>1436.96</v>
          </cell>
          <cell r="K20">
            <v>1436.96</v>
          </cell>
          <cell r="L20">
            <v>49.879999999999882</v>
          </cell>
          <cell r="M20">
            <v>49.879999999999882</v>
          </cell>
        </row>
        <row r="21">
          <cell r="B21" t="str">
            <v>14104</v>
          </cell>
          <cell r="C21" t="str">
            <v>Asignaciones para Prestamos a Corto Plazo</v>
          </cell>
          <cell r="D21">
            <v>53076.19</v>
          </cell>
          <cell r="E21">
            <v>0</v>
          </cell>
          <cell r="F21">
            <v>0</v>
          </cell>
          <cell r="G21">
            <v>53076.19</v>
          </cell>
          <cell r="H21">
            <v>49175.920000000006</v>
          </cell>
          <cell r="I21">
            <v>49175.920000000006</v>
          </cell>
          <cell r="J21">
            <v>49175.920000000006</v>
          </cell>
          <cell r="K21">
            <v>49175.920000000006</v>
          </cell>
          <cell r="L21">
            <v>3900.2699999999968</v>
          </cell>
          <cell r="M21">
            <v>3900.2699999999968</v>
          </cell>
        </row>
        <row r="22">
          <cell r="B22" t="str">
            <v>14105</v>
          </cell>
          <cell r="C22" t="str">
            <v>Asignaciones para Prestamos Prendarios</v>
          </cell>
          <cell r="D22">
            <v>53076.19</v>
          </cell>
          <cell r="E22">
            <v>0</v>
          </cell>
          <cell r="F22">
            <v>0</v>
          </cell>
          <cell r="G22">
            <v>53076.19</v>
          </cell>
          <cell r="H22">
            <v>49175.920000000006</v>
          </cell>
          <cell r="I22">
            <v>49175.920000000006</v>
          </cell>
          <cell r="J22">
            <v>49175.920000000006</v>
          </cell>
          <cell r="K22">
            <v>49175.920000000006</v>
          </cell>
          <cell r="L22">
            <v>3900.2699999999968</v>
          </cell>
          <cell r="M22">
            <v>3900.2699999999968</v>
          </cell>
        </row>
        <row r="23">
          <cell r="B23" t="str">
            <v>14106</v>
          </cell>
          <cell r="C23" t="str">
            <v>Otras prestaciones de Seguridad Social</v>
          </cell>
          <cell r="D23">
            <v>318457.13</v>
          </cell>
          <cell r="E23">
            <v>0</v>
          </cell>
          <cell r="F23">
            <v>0</v>
          </cell>
          <cell r="G23">
            <v>318457.13</v>
          </cell>
          <cell r="H23">
            <v>245894.48</v>
          </cell>
          <cell r="I23">
            <v>245894.48</v>
          </cell>
          <cell r="J23">
            <v>245894.48</v>
          </cell>
          <cell r="K23">
            <v>245894.48</v>
          </cell>
          <cell r="L23">
            <v>72562.649999999994</v>
          </cell>
          <cell r="M23">
            <v>72562.649999999994</v>
          </cell>
        </row>
        <row r="24">
          <cell r="B24" t="str">
            <v>14107</v>
          </cell>
          <cell r="C24" t="str">
            <v>Cuotas p/Infraestructura,Equipamiento y Mantto Hos</v>
          </cell>
          <cell r="D24">
            <v>106152.39</v>
          </cell>
          <cell r="E24">
            <v>0</v>
          </cell>
          <cell r="F24">
            <v>0</v>
          </cell>
          <cell r="G24">
            <v>106152.39</v>
          </cell>
          <cell r="H24">
            <v>98354.08</v>
          </cell>
          <cell r="I24">
            <v>98354.08</v>
          </cell>
          <cell r="J24">
            <v>98354.08</v>
          </cell>
          <cell r="K24">
            <v>98354.08</v>
          </cell>
          <cell r="L24">
            <v>7798.3099999999977</v>
          </cell>
          <cell r="M24">
            <v>7798.3099999999977</v>
          </cell>
        </row>
        <row r="25">
          <cell r="B25" t="str">
            <v>14201</v>
          </cell>
          <cell r="C25" t="str">
            <v>Cuotas al Fovisssteson</v>
          </cell>
          <cell r="D25">
            <v>424609.5</v>
          </cell>
          <cell r="E25">
            <v>0</v>
          </cell>
          <cell r="F25">
            <v>0</v>
          </cell>
          <cell r="G25">
            <v>424609.5</v>
          </cell>
          <cell r="H25">
            <v>393432.23</v>
          </cell>
          <cell r="I25">
            <v>393432.23</v>
          </cell>
          <cell r="J25">
            <v>393432.23</v>
          </cell>
          <cell r="K25">
            <v>393432.23</v>
          </cell>
          <cell r="L25">
            <v>31177.270000000019</v>
          </cell>
          <cell r="M25">
            <v>31177.270000000019</v>
          </cell>
        </row>
        <row r="26">
          <cell r="B26" t="str">
            <v>14301</v>
          </cell>
          <cell r="C26" t="str">
            <v>Pagas de Defuncion,Pensiones y Jubilaciones</v>
          </cell>
          <cell r="D26">
            <v>1804590.42</v>
          </cell>
          <cell r="E26">
            <v>0</v>
          </cell>
          <cell r="F26">
            <v>0</v>
          </cell>
          <cell r="G26">
            <v>1804590.42</v>
          </cell>
          <cell r="H26">
            <v>1721269.73</v>
          </cell>
          <cell r="I26">
            <v>1721269.73</v>
          </cell>
          <cell r="J26">
            <v>1721269.73</v>
          </cell>
          <cell r="K26">
            <v>1721269.73</v>
          </cell>
          <cell r="L26">
            <v>83320.689999999944</v>
          </cell>
          <cell r="M26">
            <v>83320.689999999944</v>
          </cell>
        </row>
        <row r="27">
          <cell r="B27" t="str">
            <v>17102</v>
          </cell>
          <cell r="C27" t="str">
            <v>Estimulos al Personal</v>
          </cell>
          <cell r="D27">
            <v>2137725.7200000002</v>
          </cell>
          <cell r="E27">
            <v>0</v>
          </cell>
          <cell r="F27">
            <v>0</v>
          </cell>
          <cell r="G27">
            <v>2137725.7200000002</v>
          </cell>
          <cell r="H27">
            <v>2248432.1100000003</v>
          </cell>
          <cell r="I27">
            <v>2248432.1100000003</v>
          </cell>
          <cell r="J27">
            <v>2248432.1100000003</v>
          </cell>
          <cell r="K27">
            <v>2248432.1100000003</v>
          </cell>
          <cell r="L27">
            <v>-110706.39000000013</v>
          </cell>
          <cell r="M27">
            <v>-110706.39000000013</v>
          </cell>
        </row>
        <row r="28">
          <cell r="B28">
            <v>2000</v>
          </cell>
          <cell r="C28" t="str">
            <v>MATERIALES Y SUMINISTROS</v>
          </cell>
          <cell r="D28">
            <v>1586500.06</v>
          </cell>
          <cell r="E28">
            <v>110000</v>
          </cell>
          <cell r="F28">
            <v>110000</v>
          </cell>
          <cell r="G28">
            <v>1586500.06</v>
          </cell>
          <cell r="H28">
            <v>880286.3</v>
          </cell>
          <cell r="I28">
            <v>880286.3</v>
          </cell>
          <cell r="J28">
            <v>880286.3</v>
          </cell>
          <cell r="K28">
            <v>880286.3</v>
          </cell>
          <cell r="L28">
            <v>706213.76</v>
          </cell>
          <cell r="M28">
            <v>706213.76</v>
          </cell>
        </row>
        <row r="29">
          <cell r="B29" t="str">
            <v>21101</v>
          </cell>
          <cell r="C29" t="str">
            <v>Materiales, utiles y equipos menores de oficina</v>
          </cell>
          <cell r="D29">
            <v>400000</v>
          </cell>
          <cell r="E29">
            <v>0</v>
          </cell>
          <cell r="F29">
            <v>100000</v>
          </cell>
          <cell r="G29">
            <v>300000</v>
          </cell>
          <cell r="H29">
            <v>92333.53</v>
          </cell>
          <cell r="I29">
            <v>92333.53</v>
          </cell>
          <cell r="J29">
            <v>92333.53</v>
          </cell>
          <cell r="K29">
            <v>92333.53</v>
          </cell>
          <cell r="L29">
            <v>207666.47</v>
          </cell>
          <cell r="M29">
            <v>207666.47</v>
          </cell>
        </row>
        <row r="30">
          <cell r="B30" t="str">
            <v>21201</v>
          </cell>
          <cell r="C30" t="str">
            <v>Materiales y Utiles de Impresión y Reprodución</v>
          </cell>
          <cell r="D30">
            <v>150000.01</v>
          </cell>
          <cell r="E30">
            <v>0</v>
          </cell>
          <cell r="F30">
            <v>0</v>
          </cell>
          <cell r="G30">
            <v>150000.01</v>
          </cell>
          <cell r="H30">
            <v>127274.48999999999</v>
          </cell>
          <cell r="I30">
            <v>127274.48999999999</v>
          </cell>
          <cell r="J30">
            <v>127274.48999999999</v>
          </cell>
          <cell r="K30">
            <v>127274.48999999999</v>
          </cell>
          <cell r="L30">
            <v>22725.520000000019</v>
          </cell>
          <cell r="M30">
            <v>22725.520000000019</v>
          </cell>
        </row>
        <row r="31">
          <cell r="B31" t="str">
            <v>21501</v>
          </cell>
          <cell r="C31" t="str">
            <v>Material para Información</v>
          </cell>
          <cell r="D31">
            <v>300000</v>
          </cell>
          <cell r="E31">
            <v>100000</v>
          </cell>
          <cell r="F31">
            <v>0</v>
          </cell>
          <cell r="G31">
            <v>400000</v>
          </cell>
          <cell r="H31">
            <v>145976.28</v>
          </cell>
          <cell r="I31">
            <v>145976.28</v>
          </cell>
          <cell r="J31">
            <v>145976.28</v>
          </cell>
          <cell r="K31">
            <v>145976.28</v>
          </cell>
          <cell r="L31">
            <v>254023.72</v>
          </cell>
          <cell r="M31">
            <v>254023.72</v>
          </cell>
        </row>
        <row r="32">
          <cell r="B32" t="str">
            <v>21601</v>
          </cell>
          <cell r="C32" t="str">
            <v>Material de Limpieza</v>
          </cell>
          <cell r="D32">
            <v>10000.01</v>
          </cell>
          <cell r="E32">
            <v>0</v>
          </cell>
          <cell r="F32">
            <v>0</v>
          </cell>
          <cell r="G32">
            <v>10000.01</v>
          </cell>
          <cell r="H32">
            <v>4059.55</v>
          </cell>
          <cell r="I32">
            <v>4059.55</v>
          </cell>
          <cell r="J32">
            <v>4059.55</v>
          </cell>
          <cell r="K32">
            <v>4059.55</v>
          </cell>
          <cell r="L32">
            <v>5940.46</v>
          </cell>
          <cell r="M32">
            <v>5940.46</v>
          </cell>
        </row>
        <row r="33">
          <cell r="B33" t="str">
            <v>21801</v>
          </cell>
          <cell r="C33" t="str">
            <v>Placas, Engomados, Calcomanías y Hologramas</v>
          </cell>
          <cell r="D33">
            <v>10500</v>
          </cell>
          <cell r="E33">
            <v>0</v>
          </cell>
          <cell r="F33">
            <v>0</v>
          </cell>
          <cell r="G33">
            <v>10500</v>
          </cell>
          <cell r="H33">
            <v>10400</v>
          </cell>
          <cell r="I33">
            <v>10400</v>
          </cell>
          <cell r="J33">
            <v>10400</v>
          </cell>
          <cell r="K33">
            <v>10400</v>
          </cell>
          <cell r="L33">
            <v>100</v>
          </cell>
          <cell r="M33">
            <v>100</v>
          </cell>
        </row>
        <row r="34">
          <cell r="B34" t="str">
            <v>22101</v>
          </cell>
          <cell r="C34" t="str">
            <v>Productos Alimenticios p/el Personal en las inst.</v>
          </cell>
          <cell r="D34">
            <v>70000.009999999995</v>
          </cell>
          <cell r="E34">
            <v>10000</v>
          </cell>
          <cell r="F34">
            <v>0</v>
          </cell>
          <cell r="G34">
            <v>80000.009999999995</v>
          </cell>
          <cell r="H34">
            <v>79798.390000000014</v>
          </cell>
          <cell r="I34">
            <v>79798.390000000014</v>
          </cell>
          <cell r="J34">
            <v>79798.390000000014</v>
          </cell>
          <cell r="K34">
            <v>79798.390000000014</v>
          </cell>
          <cell r="L34">
            <v>201.61999999998079</v>
          </cell>
          <cell r="M34">
            <v>201.61999999998079</v>
          </cell>
        </row>
        <row r="35">
          <cell r="B35" t="str">
            <v>22301</v>
          </cell>
          <cell r="C35" t="str">
            <v>Utensilios para el Servicio de Alimentación</v>
          </cell>
          <cell r="D35">
            <v>5000</v>
          </cell>
          <cell r="E35">
            <v>0</v>
          </cell>
          <cell r="F35">
            <v>0</v>
          </cell>
          <cell r="G35">
            <v>5000</v>
          </cell>
          <cell r="H35">
            <v>1533.2800000000002</v>
          </cell>
          <cell r="I35">
            <v>1533.2800000000002</v>
          </cell>
          <cell r="J35">
            <v>1533.2800000000002</v>
          </cell>
          <cell r="K35">
            <v>1533.2800000000002</v>
          </cell>
          <cell r="L35">
            <v>3466.72</v>
          </cell>
          <cell r="M35">
            <v>3466.72</v>
          </cell>
        </row>
        <row r="36">
          <cell r="B36" t="str">
            <v>24101</v>
          </cell>
          <cell r="C36" t="str">
            <v>Productos Minerales NO Métalicos</v>
          </cell>
          <cell r="D36">
            <v>0</v>
          </cell>
          <cell r="E36">
            <v>0</v>
          </cell>
          <cell r="F36">
            <v>0</v>
          </cell>
          <cell r="G36">
            <v>0</v>
          </cell>
          <cell r="H36">
            <v>0</v>
          </cell>
          <cell r="I36">
            <v>0</v>
          </cell>
          <cell r="J36">
            <v>0</v>
          </cell>
          <cell r="K36">
            <v>0</v>
          </cell>
          <cell r="L36">
            <v>0</v>
          </cell>
          <cell r="M36">
            <v>0</v>
          </cell>
        </row>
        <row r="37">
          <cell r="B37" t="str">
            <v>24501</v>
          </cell>
          <cell r="C37" t="str">
            <v>Vidrioy Productos de Vidrio</v>
          </cell>
          <cell r="D37">
            <v>0</v>
          </cell>
          <cell r="E37">
            <v>0</v>
          </cell>
          <cell r="F37">
            <v>0</v>
          </cell>
          <cell r="G37">
            <v>0</v>
          </cell>
          <cell r="H37">
            <v>0</v>
          </cell>
          <cell r="I37">
            <v>0</v>
          </cell>
          <cell r="J37">
            <v>0</v>
          </cell>
          <cell r="K37">
            <v>0</v>
          </cell>
          <cell r="L37">
            <v>0</v>
          </cell>
          <cell r="M37">
            <v>0</v>
          </cell>
        </row>
        <row r="38">
          <cell r="B38" t="str">
            <v>24601</v>
          </cell>
          <cell r="C38" t="str">
            <v>Material Eléctrico y Electrónico</v>
          </cell>
          <cell r="D38">
            <v>0</v>
          </cell>
          <cell r="E38">
            <v>0</v>
          </cell>
          <cell r="F38">
            <v>0</v>
          </cell>
          <cell r="G38">
            <v>0</v>
          </cell>
          <cell r="H38">
            <v>0</v>
          </cell>
          <cell r="I38">
            <v>0</v>
          </cell>
          <cell r="J38">
            <v>0</v>
          </cell>
          <cell r="K38">
            <v>0</v>
          </cell>
          <cell r="L38">
            <v>0</v>
          </cell>
          <cell r="M38">
            <v>0</v>
          </cell>
        </row>
        <row r="39">
          <cell r="B39" t="str">
            <v>24701</v>
          </cell>
          <cell r="C39" t="str">
            <v>Articulos Metálicos para la Construcción</v>
          </cell>
          <cell r="D39">
            <v>0</v>
          </cell>
          <cell r="E39">
            <v>0</v>
          </cell>
          <cell r="F39">
            <v>0</v>
          </cell>
          <cell r="G39">
            <v>0</v>
          </cell>
          <cell r="H39">
            <v>0</v>
          </cell>
          <cell r="I39">
            <v>0</v>
          </cell>
          <cell r="J39">
            <v>0</v>
          </cell>
          <cell r="K39">
            <v>0</v>
          </cell>
          <cell r="L39">
            <v>0</v>
          </cell>
          <cell r="M39">
            <v>0</v>
          </cell>
        </row>
        <row r="40">
          <cell r="B40" t="str">
            <v>24801</v>
          </cell>
          <cell r="C40" t="str">
            <v>Materiales Complementarios</v>
          </cell>
          <cell r="D40">
            <v>10000.01</v>
          </cell>
          <cell r="E40">
            <v>0</v>
          </cell>
          <cell r="F40">
            <v>10000</v>
          </cell>
          <cell r="G40">
            <v>1.0000000000218279E-2</v>
          </cell>
          <cell r="H40">
            <v>0</v>
          </cell>
          <cell r="I40">
            <v>0</v>
          </cell>
          <cell r="J40">
            <v>0</v>
          </cell>
          <cell r="K40">
            <v>0</v>
          </cell>
          <cell r="L40">
            <v>1.0000000000218279E-2</v>
          </cell>
          <cell r="M40">
            <v>1.0000000000218279E-2</v>
          </cell>
        </row>
        <row r="41">
          <cell r="B41" t="str">
            <v>25301</v>
          </cell>
          <cell r="C41" t="str">
            <v>Medicinas y Productos Farmaceuticos</v>
          </cell>
          <cell r="D41">
            <v>1000</v>
          </cell>
          <cell r="E41">
            <v>0</v>
          </cell>
          <cell r="F41">
            <v>0</v>
          </cell>
          <cell r="G41">
            <v>1000</v>
          </cell>
          <cell r="H41">
            <v>0</v>
          </cell>
          <cell r="I41">
            <v>0</v>
          </cell>
          <cell r="J41">
            <v>0</v>
          </cell>
          <cell r="K41">
            <v>0</v>
          </cell>
          <cell r="L41">
            <v>1000</v>
          </cell>
          <cell r="M41">
            <v>1000</v>
          </cell>
        </row>
        <row r="42">
          <cell r="B42" t="str">
            <v>26101</v>
          </cell>
          <cell r="C42" t="str">
            <v>Combustibles</v>
          </cell>
          <cell r="D42">
            <v>300000</v>
          </cell>
          <cell r="E42">
            <v>0</v>
          </cell>
          <cell r="F42">
            <v>0</v>
          </cell>
          <cell r="G42">
            <v>300000</v>
          </cell>
          <cell r="H42">
            <v>285316.41000000003</v>
          </cell>
          <cell r="I42">
            <v>285316.41000000003</v>
          </cell>
          <cell r="J42">
            <v>285316.41000000003</v>
          </cell>
          <cell r="K42">
            <v>285316.41000000003</v>
          </cell>
          <cell r="L42">
            <v>14683.589999999967</v>
          </cell>
          <cell r="M42">
            <v>14683.589999999967</v>
          </cell>
        </row>
        <row r="43">
          <cell r="B43" t="str">
            <v>27101</v>
          </cell>
          <cell r="C43" t="str">
            <v>Vestuario y Uniformes</v>
          </cell>
          <cell r="D43">
            <v>0</v>
          </cell>
          <cell r="E43">
            <v>0</v>
          </cell>
          <cell r="F43">
            <v>0</v>
          </cell>
          <cell r="G43">
            <v>0</v>
          </cell>
          <cell r="H43">
            <v>0</v>
          </cell>
          <cell r="I43">
            <v>0</v>
          </cell>
          <cell r="J43">
            <v>0</v>
          </cell>
          <cell r="K43">
            <v>0</v>
          </cell>
          <cell r="L43">
            <v>0</v>
          </cell>
          <cell r="M43">
            <v>0</v>
          </cell>
        </row>
        <row r="44">
          <cell r="B44" t="str">
            <v>29101</v>
          </cell>
          <cell r="C44" t="str">
            <v>Herramientas Menores</v>
          </cell>
          <cell r="D44">
            <v>100000.01</v>
          </cell>
          <cell r="E44">
            <v>0</v>
          </cell>
          <cell r="F44">
            <v>0</v>
          </cell>
          <cell r="G44">
            <v>100000.01</v>
          </cell>
          <cell r="H44">
            <v>48051.619999999995</v>
          </cell>
          <cell r="I44">
            <v>48051.619999999995</v>
          </cell>
          <cell r="J44">
            <v>48051.619999999995</v>
          </cell>
          <cell r="K44">
            <v>48051.619999999995</v>
          </cell>
          <cell r="L44">
            <v>51948.39</v>
          </cell>
          <cell r="M44">
            <v>51948.39</v>
          </cell>
        </row>
        <row r="45">
          <cell r="B45" t="str">
            <v>29401</v>
          </cell>
          <cell r="C45" t="str">
            <v>Refac y accs menores de eq. computo y tec de infor</v>
          </cell>
          <cell r="D45">
            <v>80000</v>
          </cell>
          <cell r="E45">
            <v>0</v>
          </cell>
          <cell r="F45">
            <v>0</v>
          </cell>
          <cell r="G45">
            <v>80000</v>
          </cell>
          <cell r="H45">
            <v>27785.79</v>
          </cell>
          <cell r="I45">
            <v>27785.79</v>
          </cell>
          <cell r="J45">
            <v>27785.79</v>
          </cell>
          <cell r="K45">
            <v>27785.79</v>
          </cell>
          <cell r="L45">
            <v>52214.21</v>
          </cell>
          <cell r="M45">
            <v>52214.21</v>
          </cell>
        </row>
        <row r="46">
          <cell r="B46" t="str">
            <v>29601</v>
          </cell>
          <cell r="C46" t="str">
            <v>Refacc y Accs Menores de Eq Transporte</v>
          </cell>
          <cell r="D46">
            <v>150000.01</v>
          </cell>
          <cell r="E46">
            <v>0</v>
          </cell>
          <cell r="F46">
            <v>0</v>
          </cell>
          <cell r="G46">
            <v>150000.01</v>
          </cell>
          <cell r="H46">
            <v>57756.959999999999</v>
          </cell>
          <cell r="I46">
            <v>57756.959999999999</v>
          </cell>
          <cell r="J46">
            <v>57756.959999999999</v>
          </cell>
          <cell r="K46">
            <v>57756.959999999999</v>
          </cell>
          <cell r="L46">
            <v>92243.050000000017</v>
          </cell>
          <cell r="M46">
            <v>92243.050000000017</v>
          </cell>
        </row>
        <row r="47">
          <cell r="B47">
            <v>3000</v>
          </cell>
          <cell r="C47" t="str">
            <v>SERVICIOS GENERALES</v>
          </cell>
          <cell r="D47">
            <v>39361928.079999991</v>
          </cell>
          <cell r="E47">
            <v>7780447.6299999999</v>
          </cell>
          <cell r="F47">
            <v>697662.67999999993</v>
          </cell>
          <cell r="G47">
            <v>46444713.030000001</v>
          </cell>
          <cell r="H47">
            <v>23067638.18</v>
          </cell>
          <cell r="I47">
            <v>23067638.099999998</v>
          </cell>
          <cell r="J47">
            <v>23067638.099999998</v>
          </cell>
          <cell r="K47">
            <v>23067638.099999998</v>
          </cell>
          <cell r="L47">
            <v>23837474.850000005</v>
          </cell>
          <cell r="M47">
            <v>23837474.930000007</v>
          </cell>
        </row>
        <row r="48">
          <cell r="B48" t="str">
            <v>31101</v>
          </cell>
          <cell r="C48" t="str">
            <v>Energia Electrica</v>
          </cell>
          <cell r="D48">
            <v>1000000</v>
          </cell>
          <cell r="E48">
            <v>0</v>
          </cell>
          <cell r="F48">
            <v>0</v>
          </cell>
          <cell r="G48">
            <v>1000000</v>
          </cell>
          <cell r="H48">
            <v>580035.23</v>
          </cell>
          <cell r="I48">
            <v>580035.23</v>
          </cell>
          <cell r="J48">
            <v>580035.23</v>
          </cell>
          <cell r="K48">
            <v>580035.23</v>
          </cell>
          <cell r="L48">
            <v>419964.77</v>
          </cell>
          <cell r="M48">
            <v>419964.77</v>
          </cell>
        </row>
        <row r="49">
          <cell r="B49" t="str">
            <v>31301</v>
          </cell>
          <cell r="C49" t="str">
            <v>Agua</v>
          </cell>
          <cell r="D49">
            <v>59999.99</v>
          </cell>
          <cell r="E49">
            <v>0</v>
          </cell>
          <cell r="F49">
            <v>0</v>
          </cell>
          <cell r="G49">
            <v>59999.99</v>
          </cell>
          <cell r="H49">
            <v>38910.15</v>
          </cell>
          <cell r="I49">
            <v>38910.15</v>
          </cell>
          <cell r="J49">
            <v>38910.15</v>
          </cell>
          <cell r="K49">
            <v>38910.15</v>
          </cell>
          <cell r="L49">
            <v>21089.839999999997</v>
          </cell>
          <cell r="M49">
            <v>21089.839999999997</v>
          </cell>
        </row>
        <row r="50">
          <cell r="B50" t="str">
            <v>31401</v>
          </cell>
          <cell r="C50" t="str">
            <v>Telefonia Tradicional</v>
          </cell>
          <cell r="D50">
            <v>500000.01</v>
          </cell>
          <cell r="E50">
            <v>0</v>
          </cell>
          <cell r="F50">
            <v>0</v>
          </cell>
          <cell r="G50">
            <v>500000.01</v>
          </cell>
          <cell r="H50">
            <v>376146.74</v>
          </cell>
          <cell r="I50">
            <v>376146.74</v>
          </cell>
          <cell r="J50">
            <v>376146.74</v>
          </cell>
          <cell r="K50">
            <v>376146.74</v>
          </cell>
          <cell r="L50">
            <v>123853.27000000002</v>
          </cell>
          <cell r="M50">
            <v>123853.27000000002</v>
          </cell>
        </row>
        <row r="51">
          <cell r="B51" t="str">
            <v>31501</v>
          </cell>
          <cell r="C51" t="str">
            <v>Telefonia Celular</v>
          </cell>
          <cell r="D51">
            <v>150000.01</v>
          </cell>
          <cell r="E51">
            <v>0</v>
          </cell>
          <cell r="F51">
            <v>0</v>
          </cell>
          <cell r="G51">
            <v>150000.01</v>
          </cell>
          <cell r="H51">
            <v>53383</v>
          </cell>
          <cell r="I51">
            <v>53383</v>
          </cell>
          <cell r="J51">
            <v>53383</v>
          </cell>
          <cell r="K51">
            <v>53383</v>
          </cell>
          <cell r="L51">
            <v>96617.010000000009</v>
          </cell>
          <cell r="M51">
            <v>96617.010000000009</v>
          </cell>
        </row>
        <row r="52">
          <cell r="B52" t="str">
            <v>31701</v>
          </cell>
          <cell r="C52" t="str">
            <v>Serv Acceso Internet, Redes y Proces de Informacio</v>
          </cell>
          <cell r="D52">
            <v>25000</v>
          </cell>
          <cell r="E52">
            <v>0</v>
          </cell>
          <cell r="F52">
            <v>0</v>
          </cell>
          <cell r="G52">
            <v>25000</v>
          </cell>
          <cell r="H52">
            <v>9003</v>
          </cell>
          <cell r="I52">
            <v>9003</v>
          </cell>
          <cell r="J52">
            <v>9003</v>
          </cell>
          <cell r="K52">
            <v>9003</v>
          </cell>
          <cell r="L52">
            <v>15997</v>
          </cell>
          <cell r="M52">
            <v>15997</v>
          </cell>
        </row>
        <row r="53">
          <cell r="B53" t="str">
            <v>31801</v>
          </cell>
          <cell r="C53" t="str">
            <v>Servicio Postal</v>
          </cell>
          <cell r="D53">
            <v>200000</v>
          </cell>
          <cell r="E53">
            <v>0</v>
          </cell>
          <cell r="F53">
            <v>0</v>
          </cell>
          <cell r="G53">
            <v>200000</v>
          </cell>
          <cell r="H53">
            <v>89020.529999999984</v>
          </cell>
          <cell r="I53">
            <v>89020.529999999984</v>
          </cell>
          <cell r="J53">
            <v>89020.529999999984</v>
          </cell>
          <cell r="K53">
            <v>89020.529999999984</v>
          </cell>
          <cell r="L53">
            <v>110979.47000000002</v>
          </cell>
          <cell r="M53">
            <v>110979.47000000002</v>
          </cell>
        </row>
        <row r="54">
          <cell r="B54" t="str">
            <v>32201</v>
          </cell>
          <cell r="C54" t="str">
            <v>Arrendamiento de Edificios</v>
          </cell>
          <cell r="D54">
            <v>2300500.0099999998</v>
          </cell>
          <cell r="E54">
            <v>0</v>
          </cell>
          <cell r="F54">
            <v>0</v>
          </cell>
          <cell r="G54">
            <v>2300500.0099999998</v>
          </cell>
          <cell r="H54">
            <v>2154408.19</v>
          </cell>
          <cell r="I54">
            <v>2154408.11</v>
          </cell>
          <cell r="J54">
            <v>2154408.11</v>
          </cell>
          <cell r="K54">
            <v>2154408.11</v>
          </cell>
          <cell r="L54">
            <v>146091.81999999983</v>
          </cell>
          <cell r="M54">
            <v>146091.89999999991</v>
          </cell>
        </row>
        <row r="55">
          <cell r="B55" t="str">
            <v>32301</v>
          </cell>
          <cell r="C55" t="str">
            <v>Arrendamiento Muebles, Maq y Eqpo</v>
          </cell>
          <cell r="D55">
            <v>100000.01</v>
          </cell>
          <cell r="E55">
            <v>30000</v>
          </cell>
          <cell r="F55">
            <v>0</v>
          </cell>
          <cell r="G55">
            <v>130000.01</v>
          </cell>
          <cell r="H55">
            <v>120765.66</v>
          </cell>
          <cell r="I55">
            <v>120765.66</v>
          </cell>
          <cell r="J55">
            <v>120765.66</v>
          </cell>
          <cell r="K55">
            <v>120765.66</v>
          </cell>
          <cell r="L55">
            <v>9234.3499999999913</v>
          </cell>
          <cell r="M55">
            <v>9234.3499999999913</v>
          </cell>
        </row>
        <row r="56">
          <cell r="B56" t="str">
            <v>32501</v>
          </cell>
          <cell r="C56" t="str">
            <v>Arrendamiento Eqpo de Transporte</v>
          </cell>
          <cell r="D56">
            <v>350000.01</v>
          </cell>
          <cell r="E56">
            <v>0</v>
          </cell>
          <cell r="F56">
            <v>0</v>
          </cell>
          <cell r="G56">
            <v>350000.01</v>
          </cell>
          <cell r="H56">
            <v>141737.60000000001</v>
          </cell>
          <cell r="I56">
            <v>141737.60000000001</v>
          </cell>
          <cell r="J56">
            <v>141737.60000000001</v>
          </cell>
          <cell r="K56">
            <v>141737.60000000001</v>
          </cell>
          <cell r="L56">
            <v>208262.41</v>
          </cell>
          <cell r="M56">
            <v>208262.41</v>
          </cell>
        </row>
        <row r="57">
          <cell r="B57" t="str">
            <v>33101</v>
          </cell>
          <cell r="C57" t="str">
            <v>Servs Legales,de Contabilidad,Auditorias y Relacio</v>
          </cell>
          <cell r="D57">
            <v>1100000</v>
          </cell>
          <cell r="E57">
            <v>0</v>
          </cell>
          <cell r="F57">
            <v>230200</v>
          </cell>
          <cell r="G57">
            <v>869800</v>
          </cell>
          <cell r="H57">
            <v>579054.26</v>
          </cell>
          <cell r="I57">
            <v>579054.26</v>
          </cell>
          <cell r="J57">
            <v>579054.26</v>
          </cell>
          <cell r="K57">
            <v>579054.26</v>
          </cell>
          <cell r="L57">
            <v>751145.74</v>
          </cell>
          <cell r="M57">
            <v>751145.74</v>
          </cell>
        </row>
        <row r="58">
          <cell r="B58">
            <v>33201</v>
          </cell>
          <cell r="C58" t="str">
            <v>Servicios de Diseño, Arquitectura,Ingenieria y Act</v>
          </cell>
          <cell r="D58">
            <v>0</v>
          </cell>
          <cell r="E58">
            <v>230200</v>
          </cell>
          <cell r="F58">
            <v>0</v>
          </cell>
          <cell r="G58">
            <v>230200</v>
          </cell>
          <cell r="H58">
            <v>230190.4</v>
          </cell>
          <cell r="I58">
            <v>230190.4</v>
          </cell>
          <cell r="J58">
            <v>230190.4</v>
          </cell>
          <cell r="K58">
            <v>230190.4</v>
          </cell>
          <cell r="L58">
            <v>9.6000000000058208</v>
          </cell>
          <cell r="M58">
            <v>9.6000000000058208</v>
          </cell>
        </row>
        <row r="59">
          <cell r="B59" t="str">
            <v>33301</v>
          </cell>
          <cell r="C59" t="str">
            <v>Servicos de Informatica</v>
          </cell>
          <cell r="D59">
            <v>25000</v>
          </cell>
          <cell r="E59">
            <v>0</v>
          </cell>
          <cell r="F59">
            <v>0</v>
          </cell>
          <cell r="G59">
            <v>25000</v>
          </cell>
          <cell r="H59">
            <v>0</v>
          </cell>
          <cell r="I59">
            <v>0</v>
          </cell>
          <cell r="J59">
            <v>0</v>
          </cell>
          <cell r="K59">
            <v>0</v>
          </cell>
          <cell r="L59">
            <v>25000</v>
          </cell>
          <cell r="M59">
            <v>25000</v>
          </cell>
        </row>
        <row r="60">
          <cell r="B60" t="str">
            <v>33302</v>
          </cell>
          <cell r="C60" t="str">
            <v>Servicios de Consultoria</v>
          </cell>
          <cell r="D60">
            <v>8000000</v>
          </cell>
          <cell r="E60">
            <v>0</v>
          </cell>
          <cell r="F60">
            <v>0</v>
          </cell>
          <cell r="G60">
            <v>8000000</v>
          </cell>
          <cell r="H60">
            <v>7239864.8200000003</v>
          </cell>
          <cell r="I60">
            <v>7239864.8200000003</v>
          </cell>
          <cell r="J60">
            <v>7239864.8200000003</v>
          </cell>
          <cell r="K60">
            <v>7239864.8200000003</v>
          </cell>
          <cell r="L60">
            <v>760135.1799999997</v>
          </cell>
          <cell r="M60">
            <v>760135.1799999997</v>
          </cell>
        </row>
        <row r="61">
          <cell r="B61" t="str">
            <v>33401</v>
          </cell>
          <cell r="C61" t="str">
            <v>Servicios de Capacitacion</v>
          </cell>
          <cell r="D61">
            <v>10000.01</v>
          </cell>
          <cell r="E61">
            <v>0</v>
          </cell>
          <cell r="F61">
            <v>0</v>
          </cell>
          <cell r="G61">
            <v>10000.01</v>
          </cell>
          <cell r="H61">
            <v>8120</v>
          </cell>
          <cell r="I61">
            <v>8120</v>
          </cell>
          <cell r="J61">
            <v>8120</v>
          </cell>
          <cell r="K61">
            <v>8120</v>
          </cell>
          <cell r="L61">
            <v>1880.0100000000002</v>
          </cell>
          <cell r="M61">
            <v>1880.0100000000002</v>
          </cell>
        </row>
        <row r="62">
          <cell r="B62" t="str">
            <v>33603</v>
          </cell>
          <cell r="C62" t="str">
            <v>Impresiones y Publicaciones Oficiales</v>
          </cell>
          <cell r="D62">
            <v>0</v>
          </cell>
          <cell r="E62">
            <v>0</v>
          </cell>
          <cell r="F62">
            <v>0</v>
          </cell>
          <cell r="G62">
            <v>0</v>
          </cell>
          <cell r="H62">
            <v>0</v>
          </cell>
          <cell r="I62">
            <v>0</v>
          </cell>
          <cell r="J62">
            <v>0</v>
          </cell>
          <cell r="K62">
            <v>0</v>
          </cell>
          <cell r="L62">
            <v>0</v>
          </cell>
          <cell r="M62">
            <v>0</v>
          </cell>
        </row>
        <row r="63">
          <cell r="B63" t="str">
            <v>33801</v>
          </cell>
          <cell r="C63" t="str">
            <v>Servicio de Vigilancia</v>
          </cell>
          <cell r="D63">
            <v>430000</v>
          </cell>
          <cell r="E63">
            <v>140300</v>
          </cell>
          <cell r="F63">
            <v>0</v>
          </cell>
          <cell r="G63">
            <v>570300</v>
          </cell>
          <cell r="H63">
            <v>570206.92000000004</v>
          </cell>
          <cell r="I63">
            <v>570206.92000000004</v>
          </cell>
          <cell r="J63">
            <v>570206.92000000004</v>
          </cell>
          <cell r="K63">
            <v>570206.92000000004</v>
          </cell>
          <cell r="L63">
            <v>93.07999999995809</v>
          </cell>
          <cell r="M63">
            <v>93.07999999995809</v>
          </cell>
        </row>
        <row r="64">
          <cell r="B64" t="str">
            <v>33901</v>
          </cell>
          <cell r="C64" t="str">
            <v>Servicios, Profesionales, Cientificos y Tenicos In</v>
          </cell>
          <cell r="D64">
            <v>750000</v>
          </cell>
          <cell r="E64">
            <v>117000</v>
          </cell>
          <cell r="F64">
            <v>0</v>
          </cell>
          <cell r="G64">
            <v>867000</v>
          </cell>
          <cell r="H64">
            <v>866876.31</v>
          </cell>
          <cell r="I64">
            <v>866876.31</v>
          </cell>
          <cell r="J64">
            <v>866876.31</v>
          </cell>
          <cell r="K64">
            <v>866876.31</v>
          </cell>
          <cell r="L64">
            <v>123.68999999994412</v>
          </cell>
          <cell r="M64">
            <v>123.68999999994412</v>
          </cell>
        </row>
        <row r="65">
          <cell r="B65" t="str">
            <v>34101</v>
          </cell>
          <cell r="C65" t="str">
            <v>Servicios Financieros y Bancarios</v>
          </cell>
          <cell r="D65">
            <v>10000.01</v>
          </cell>
          <cell r="E65">
            <v>0</v>
          </cell>
          <cell r="F65">
            <v>0</v>
          </cell>
          <cell r="G65">
            <v>10000.01</v>
          </cell>
          <cell r="H65">
            <v>7596.7000000000007</v>
          </cell>
          <cell r="I65">
            <v>7596.7000000000007</v>
          </cell>
          <cell r="J65">
            <v>7596.7000000000007</v>
          </cell>
          <cell r="K65">
            <v>7596.7000000000007</v>
          </cell>
          <cell r="L65">
            <v>2403.3099999999995</v>
          </cell>
          <cell r="M65">
            <v>2403.3099999999995</v>
          </cell>
        </row>
        <row r="66">
          <cell r="B66" t="str">
            <v>34401</v>
          </cell>
          <cell r="C66" t="str">
            <v>Seguros de Responsabilidad Patrimonial y Fianzas</v>
          </cell>
          <cell r="D66">
            <v>350000.01</v>
          </cell>
          <cell r="E66">
            <v>0</v>
          </cell>
          <cell r="F66">
            <v>20000</v>
          </cell>
          <cell r="G66">
            <v>330000.01</v>
          </cell>
          <cell r="H66">
            <v>185330.28999999998</v>
          </cell>
          <cell r="I66">
            <v>185330.28999999998</v>
          </cell>
          <cell r="J66">
            <v>185330.28999999998</v>
          </cell>
          <cell r="K66">
            <v>185330.28999999998</v>
          </cell>
          <cell r="L66">
            <v>144669.72000000003</v>
          </cell>
          <cell r="M66">
            <v>144669.72000000003</v>
          </cell>
        </row>
        <row r="67">
          <cell r="B67" t="str">
            <v>34501</v>
          </cell>
          <cell r="C67" t="str">
            <v>Seguro de Bienes Patrimoniales</v>
          </cell>
          <cell r="D67">
            <v>59999.99</v>
          </cell>
          <cell r="E67">
            <v>27800</v>
          </cell>
          <cell r="F67">
            <v>0</v>
          </cell>
          <cell r="G67">
            <v>87799.989999999991</v>
          </cell>
          <cell r="H67">
            <v>87783.330000000016</v>
          </cell>
          <cell r="I67">
            <v>87783.330000000016</v>
          </cell>
          <cell r="J67">
            <v>87783.330000000016</v>
          </cell>
          <cell r="K67">
            <v>87783.330000000016</v>
          </cell>
          <cell r="L67">
            <v>16.659999999974389</v>
          </cell>
          <cell r="M67">
            <v>16.659999999974389</v>
          </cell>
        </row>
        <row r="68">
          <cell r="B68" t="str">
            <v>34701</v>
          </cell>
          <cell r="C68" t="str">
            <v>Fletes y Maniobras</v>
          </cell>
          <cell r="D68">
            <v>10000.01</v>
          </cell>
          <cell r="E68">
            <v>0</v>
          </cell>
          <cell r="F68">
            <v>0</v>
          </cell>
          <cell r="G68">
            <v>10000.01</v>
          </cell>
          <cell r="H68">
            <v>3480</v>
          </cell>
          <cell r="I68">
            <v>3480</v>
          </cell>
          <cell r="J68">
            <v>3480</v>
          </cell>
          <cell r="K68">
            <v>3480</v>
          </cell>
          <cell r="L68">
            <v>6520.01</v>
          </cell>
          <cell r="M68">
            <v>6520.01</v>
          </cell>
        </row>
        <row r="69">
          <cell r="B69" t="str">
            <v>35101</v>
          </cell>
          <cell r="C69" t="str">
            <v>Mantenimiento y Conservacion de Inmuebles</v>
          </cell>
          <cell r="D69">
            <v>1200000</v>
          </cell>
          <cell r="E69">
            <v>0</v>
          </cell>
          <cell r="F69">
            <v>0</v>
          </cell>
          <cell r="G69">
            <v>1200000</v>
          </cell>
          <cell r="H69">
            <v>910097.28</v>
          </cell>
          <cell r="I69">
            <v>910097.28</v>
          </cell>
          <cell r="J69">
            <v>910097.28</v>
          </cell>
          <cell r="K69">
            <v>910097.28</v>
          </cell>
          <cell r="L69">
            <v>289902.71999999997</v>
          </cell>
          <cell r="M69">
            <v>289902.71999999997</v>
          </cell>
        </row>
        <row r="70">
          <cell r="B70" t="str">
            <v>35201</v>
          </cell>
          <cell r="C70" t="str">
            <v>Mantenimiento y Conservacion de Mob y Eqpo</v>
          </cell>
          <cell r="D70">
            <v>10000.01</v>
          </cell>
          <cell r="E70">
            <v>0</v>
          </cell>
          <cell r="F70">
            <v>0</v>
          </cell>
          <cell r="G70">
            <v>10000.01</v>
          </cell>
          <cell r="H70">
            <v>0</v>
          </cell>
          <cell r="I70">
            <v>0</v>
          </cell>
          <cell r="J70">
            <v>0</v>
          </cell>
          <cell r="K70">
            <v>0</v>
          </cell>
          <cell r="L70">
            <v>10000.01</v>
          </cell>
          <cell r="M70">
            <v>10000.01</v>
          </cell>
        </row>
        <row r="71">
          <cell r="B71" t="str">
            <v>35301</v>
          </cell>
          <cell r="C71" t="str">
            <v>Instalaciones</v>
          </cell>
          <cell r="D71">
            <v>50000</v>
          </cell>
          <cell r="E71">
            <v>0</v>
          </cell>
          <cell r="F71">
            <v>0</v>
          </cell>
          <cell r="G71">
            <v>50000</v>
          </cell>
          <cell r="H71">
            <v>4760.84</v>
          </cell>
          <cell r="I71">
            <v>4760.84</v>
          </cell>
          <cell r="J71">
            <v>4760.84</v>
          </cell>
          <cell r="K71">
            <v>4760.84</v>
          </cell>
          <cell r="L71">
            <v>45239.16</v>
          </cell>
          <cell r="M71">
            <v>45239.16</v>
          </cell>
        </row>
        <row r="72">
          <cell r="B72" t="str">
            <v>35302</v>
          </cell>
          <cell r="C72" t="str">
            <v>Mantto y Conservacion de Bienes Informaticos</v>
          </cell>
          <cell r="D72">
            <v>70000.009999999995</v>
          </cell>
          <cell r="E72">
            <v>15300</v>
          </cell>
          <cell r="F72">
            <v>0</v>
          </cell>
          <cell r="G72">
            <v>85300.01</v>
          </cell>
          <cell r="H72">
            <v>85289.489999999991</v>
          </cell>
          <cell r="I72">
            <v>85289.489999999991</v>
          </cell>
          <cell r="J72">
            <v>85289.489999999991</v>
          </cell>
          <cell r="K72">
            <v>85289.489999999991</v>
          </cell>
          <cell r="L72">
            <v>10.520000000004075</v>
          </cell>
          <cell r="M72">
            <v>10.520000000004075</v>
          </cell>
        </row>
        <row r="73">
          <cell r="B73" t="str">
            <v>35501</v>
          </cell>
          <cell r="C73" t="str">
            <v>Mantto y Conservacion Eqpo de Transporte</v>
          </cell>
          <cell r="D73">
            <v>250000</v>
          </cell>
          <cell r="E73">
            <v>0</v>
          </cell>
          <cell r="F73">
            <v>0</v>
          </cell>
          <cell r="G73">
            <v>250000</v>
          </cell>
          <cell r="H73">
            <v>87996.299999999988</v>
          </cell>
          <cell r="I73">
            <v>87996.299999999988</v>
          </cell>
          <cell r="J73">
            <v>87996.299999999988</v>
          </cell>
          <cell r="K73">
            <v>87996.299999999988</v>
          </cell>
          <cell r="L73">
            <v>162003.70000000001</v>
          </cell>
          <cell r="M73">
            <v>162003.70000000001</v>
          </cell>
        </row>
        <row r="74">
          <cell r="B74" t="str">
            <v>35701</v>
          </cell>
          <cell r="C74" t="str">
            <v>Mantenimiento y Conservacion de Maq y Eqpo</v>
          </cell>
          <cell r="D74">
            <v>59999.99</v>
          </cell>
          <cell r="E74">
            <v>0</v>
          </cell>
          <cell r="F74">
            <v>0</v>
          </cell>
          <cell r="G74">
            <v>59999.99</v>
          </cell>
          <cell r="H74">
            <v>50291.519999999997</v>
          </cell>
          <cell r="I74">
            <v>50291.519999999997</v>
          </cell>
          <cell r="J74">
            <v>50291.519999999997</v>
          </cell>
          <cell r="K74">
            <v>50291.519999999997</v>
          </cell>
          <cell r="L74">
            <v>9708.4700000000012</v>
          </cell>
          <cell r="M74">
            <v>9708.4700000000012</v>
          </cell>
        </row>
        <row r="75">
          <cell r="B75" t="str">
            <v>35901</v>
          </cell>
          <cell r="C75" t="str">
            <v>Servicios de Jardineria y Fumigacion</v>
          </cell>
          <cell r="D75">
            <v>90000</v>
          </cell>
          <cell r="E75">
            <v>0</v>
          </cell>
          <cell r="F75">
            <v>0</v>
          </cell>
          <cell r="G75">
            <v>90000</v>
          </cell>
          <cell r="H75">
            <v>80959.710000000006</v>
          </cell>
          <cell r="I75">
            <v>80959.709999999992</v>
          </cell>
          <cell r="J75">
            <v>80959.709999999992</v>
          </cell>
          <cell r="K75">
            <v>80959.709999999992</v>
          </cell>
          <cell r="L75">
            <v>9040.2899999999936</v>
          </cell>
          <cell r="M75">
            <v>9040.2900000000081</v>
          </cell>
        </row>
        <row r="76">
          <cell r="B76" t="str">
            <v>36101</v>
          </cell>
          <cell r="C76" t="str">
            <v>Difusion por Radio,TV y otros Medios de Mensajes s</v>
          </cell>
          <cell r="D76">
            <v>9999999.9900000002</v>
          </cell>
          <cell r="E76">
            <v>906118.88</v>
          </cell>
          <cell r="F76">
            <v>0</v>
          </cell>
          <cell r="G76">
            <v>10906118.870000001</v>
          </cell>
          <cell r="H76">
            <v>906118.86</v>
          </cell>
          <cell r="I76">
            <v>906118.86</v>
          </cell>
          <cell r="J76">
            <v>906118.86</v>
          </cell>
          <cell r="K76">
            <v>906118.86</v>
          </cell>
          <cell r="L76">
            <v>10000000.010000002</v>
          </cell>
          <cell r="M76">
            <v>10000000.010000002</v>
          </cell>
        </row>
        <row r="77">
          <cell r="B77" t="str">
            <v>36201</v>
          </cell>
          <cell r="C77" t="str">
            <v>Difusion por Radio,TV y Otros Medios de Mensajes C</v>
          </cell>
          <cell r="D77">
            <v>500000.01</v>
          </cell>
          <cell r="E77">
            <v>0</v>
          </cell>
          <cell r="F77">
            <v>105000</v>
          </cell>
          <cell r="G77">
            <v>395000.01</v>
          </cell>
          <cell r="H77">
            <v>70365.600000000006</v>
          </cell>
          <cell r="I77">
            <v>70365.600000000006</v>
          </cell>
          <cell r="J77">
            <v>70365.600000000006</v>
          </cell>
          <cell r="K77">
            <v>70365.600000000006</v>
          </cell>
          <cell r="L77">
            <v>324634.41000000003</v>
          </cell>
          <cell r="M77">
            <v>324634.41000000003</v>
          </cell>
        </row>
        <row r="78">
          <cell r="B78" t="str">
            <v>37101</v>
          </cell>
          <cell r="C78" t="str">
            <v>Pasajes Aereos</v>
          </cell>
          <cell r="D78">
            <v>3500000</v>
          </cell>
          <cell r="E78">
            <v>0</v>
          </cell>
          <cell r="F78">
            <v>0</v>
          </cell>
          <cell r="G78">
            <v>3500000</v>
          </cell>
          <cell r="H78">
            <v>2930557</v>
          </cell>
          <cell r="I78">
            <v>2930557</v>
          </cell>
          <cell r="J78">
            <v>2930557</v>
          </cell>
          <cell r="K78">
            <v>2930557</v>
          </cell>
          <cell r="L78">
            <v>569443</v>
          </cell>
          <cell r="M78">
            <v>569443</v>
          </cell>
        </row>
        <row r="79">
          <cell r="B79" t="str">
            <v>37201</v>
          </cell>
          <cell r="C79" t="str">
            <v>Pasajes Terrestres</v>
          </cell>
          <cell r="D79">
            <v>56428</v>
          </cell>
          <cell r="E79">
            <v>90000</v>
          </cell>
          <cell r="F79">
            <v>0</v>
          </cell>
          <cell r="G79">
            <v>146428</v>
          </cell>
          <cell r="H79">
            <v>35150.86</v>
          </cell>
          <cell r="I79">
            <v>35150.86</v>
          </cell>
          <cell r="J79">
            <v>35150.86</v>
          </cell>
          <cell r="K79">
            <v>35150.86</v>
          </cell>
          <cell r="L79">
            <v>111277.14</v>
          </cell>
          <cell r="M79">
            <v>111277.14</v>
          </cell>
        </row>
        <row r="80">
          <cell r="B80" t="str">
            <v>37501</v>
          </cell>
          <cell r="C80" t="str">
            <v>Viaticos en el Pais</v>
          </cell>
          <cell r="D80">
            <v>799999.99</v>
          </cell>
          <cell r="E80">
            <v>0</v>
          </cell>
          <cell r="F80">
            <v>0</v>
          </cell>
          <cell r="G80">
            <v>799999.99</v>
          </cell>
          <cell r="H80">
            <v>142556.41999999998</v>
          </cell>
          <cell r="I80">
            <v>142556.41999999998</v>
          </cell>
          <cell r="J80">
            <v>142556.41999999998</v>
          </cell>
          <cell r="K80">
            <v>142556.41999999998</v>
          </cell>
          <cell r="L80">
            <v>657443.57000000007</v>
          </cell>
          <cell r="M80">
            <v>657443.57000000007</v>
          </cell>
        </row>
        <row r="81">
          <cell r="B81" t="str">
            <v>37502</v>
          </cell>
          <cell r="C81" t="str">
            <v>Gastos de Camino</v>
          </cell>
          <cell r="D81">
            <v>5000</v>
          </cell>
          <cell r="E81">
            <v>5000</v>
          </cell>
          <cell r="F81">
            <v>0</v>
          </cell>
          <cell r="G81">
            <v>10000</v>
          </cell>
          <cell r="H81">
            <v>7498</v>
          </cell>
          <cell r="I81">
            <v>7498</v>
          </cell>
          <cell r="J81">
            <v>7498</v>
          </cell>
          <cell r="K81">
            <v>7498</v>
          </cell>
          <cell r="L81">
            <v>2502</v>
          </cell>
          <cell r="M81">
            <v>2502</v>
          </cell>
        </row>
        <row r="82">
          <cell r="B82" t="str">
            <v>37601</v>
          </cell>
          <cell r="C82" t="str">
            <v>Viaticos en el Extranjero</v>
          </cell>
          <cell r="D82">
            <v>2700000</v>
          </cell>
          <cell r="E82">
            <v>0</v>
          </cell>
          <cell r="F82">
            <v>45000</v>
          </cell>
          <cell r="G82">
            <v>2655000</v>
          </cell>
          <cell r="H82">
            <v>480268.83999999997</v>
          </cell>
          <cell r="I82">
            <v>480268.83999999997</v>
          </cell>
          <cell r="J82">
            <v>480268.83999999997</v>
          </cell>
          <cell r="K82">
            <v>480268.83999999997</v>
          </cell>
          <cell r="L82">
            <v>2174731.16</v>
          </cell>
          <cell r="M82">
            <v>2174731.16</v>
          </cell>
        </row>
        <row r="83">
          <cell r="B83" t="str">
            <v>37901</v>
          </cell>
          <cell r="C83" t="str">
            <v>Cuotas</v>
          </cell>
          <cell r="D83">
            <v>5000</v>
          </cell>
          <cell r="E83">
            <v>15000</v>
          </cell>
          <cell r="F83">
            <v>0</v>
          </cell>
          <cell r="G83">
            <v>20000</v>
          </cell>
          <cell r="H83">
            <v>9237</v>
          </cell>
          <cell r="I83">
            <v>9237</v>
          </cell>
          <cell r="J83">
            <v>9237</v>
          </cell>
          <cell r="K83">
            <v>9237</v>
          </cell>
          <cell r="L83">
            <v>10763</v>
          </cell>
          <cell r="M83">
            <v>10763</v>
          </cell>
        </row>
        <row r="84">
          <cell r="B84" t="str">
            <v>38101</v>
          </cell>
          <cell r="C84" t="str">
            <v>Gastos de ceremonial</v>
          </cell>
          <cell r="D84">
            <v>100000</v>
          </cell>
          <cell r="E84">
            <v>6193728.75</v>
          </cell>
          <cell r="F84">
            <v>17062.68</v>
          </cell>
          <cell r="G84">
            <v>6276666.0700000003</v>
          </cell>
          <cell r="H84">
            <v>1471670.7699999998</v>
          </cell>
          <cell r="I84">
            <v>1471670.7699999998</v>
          </cell>
          <cell r="J84">
            <v>1471670.7699999998</v>
          </cell>
          <cell r="K84">
            <v>1471670.7699999998</v>
          </cell>
          <cell r="L84">
            <v>4804995.3000000007</v>
          </cell>
          <cell r="M84">
            <v>4804995.3000000007</v>
          </cell>
        </row>
        <row r="85">
          <cell r="B85" t="str">
            <v>38201</v>
          </cell>
          <cell r="C85" t="str">
            <v>Gastos de Orden Social y cultural</v>
          </cell>
          <cell r="D85">
            <v>10000.01</v>
          </cell>
          <cell r="E85">
            <v>0</v>
          </cell>
          <cell r="F85">
            <v>0</v>
          </cell>
          <cell r="G85">
            <v>10000.01</v>
          </cell>
          <cell r="H85">
            <v>3000</v>
          </cell>
          <cell r="I85">
            <v>3000</v>
          </cell>
          <cell r="J85">
            <v>3000</v>
          </cell>
          <cell r="K85">
            <v>3000</v>
          </cell>
          <cell r="L85">
            <v>7000.01</v>
          </cell>
          <cell r="M85">
            <v>7000.01</v>
          </cell>
        </row>
        <row r="86">
          <cell r="B86" t="str">
            <v>38301</v>
          </cell>
          <cell r="C86" t="str">
            <v>Congresos y Convenciones</v>
          </cell>
          <cell r="D86">
            <v>3900000</v>
          </cell>
          <cell r="E86">
            <v>0</v>
          </cell>
          <cell r="F86">
            <v>280400</v>
          </cell>
          <cell r="G86">
            <v>3619600</v>
          </cell>
          <cell r="H86">
            <v>1898922.91</v>
          </cell>
          <cell r="I86">
            <v>1898922.91</v>
          </cell>
          <cell r="J86">
            <v>1898922.91</v>
          </cell>
          <cell r="K86">
            <v>1898922.91</v>
          </cell>
          <cell r="L86">
            <v>1720677.09</v>
          </cell>
          <cell r="M86">
            <v>1720677.09</v>
          </cell>
        </row>
        <row r="87">
          <cell r="B87" t="str">
            <v>38501</v>
          </cell>
          <cell r="C87" t="str">
            <v>Gastos de Atencion y Promocion</v>
          </cell>
          <cell r="D87">
            <v>600000</v>
          </cell>
          <cell r="E87">
            <v>0</v>
          </cell>
          <cell r="F87">
            <v>0</v>
          </cell>
          <cell r="G87">
            <v>600000</v>
          </cell>
          <cell r="H87">
            <v>522412.64999999997</v>
          </cell>
          <cell r="I87">
            <v>522412.64999999997</v>
          </cell>
          <cell r="J87">
            <v>522412.64999999997</v>
          </cell>
          <cell r="K87">
            <v>522412.64999999997</v>
          </cell>
          <cell r="L87">
            <v>77587.350000000035</v>
          </cell>
          <cell r="M87">
            <v>77587.350000000035</v>
          </cell>
        </row>
        <row r="88">
          <cell r="B88" t="str">
            <v>39201</v>
          </cell>
          <cell r="C88" t="str">
            <v>Impuestos y Derechos</v>
          </cell>
          <cell r="D88">
            <v>5000</v>
          </cell>
          <cell r="E88">
            <v>0</v>
          </cell>
          <cell r="F88">
            <v>0</v>
          </cell>
          <cell r="G88">
            <v>5000</v>
          </cell>
          <cell r="H88">
            <v>0</v>
          </cell>
          <cell r="I88">
            <v>0</v>
          </cell>
          <cell r="J88">
            <v>0</v>
          </cell>
          <cell r="K88">
            <v>0</v>
          </cell>
          <cell r="L88">
            <v>5000</v>
          </cell>
          <cell r="M88">
            <v>5000</v>
          </cell>
        </row>
        <row r="89">
          <cell r="B89">
            <v>39501</v>
          </cell>
          <cell r="C89" t="str">
            <v>PENAS, MULTAS, ACCESORIOS Y ACTUALIZACIONES</v>
          </cell>
          <cell r="D89">
            <v>20000</v>
          </cell>
          <cell r="E89">
            <v>10000</v>
          </cell>
          <cell r="F89">
            <v>0</v>
          </cell>
          <cell r="G89">
            <v>30000</v>
          </cell>
          <cell r="H89">
            <v>28571</v>
          </cell>
          <cell r="I89">
            <v>28571</v>
          </cell>
          <cell r="J89">
            <v>28571</v>
          </cell>
          <cell r="K89">
            <v>28571</v>
          </cell>
          <cell r="L89">
            <v>1429</v>
          </cell>
          <cell r="M89">
            <v>1429</v>
          </cell>
        </row>
        <row r="90">
          <cell r="B90">
            <v>4000</v>
          </cell>
          <cell r="C90" t="str">
            <v>TRANSFERENCIAS, ASIGNACIONES, SUBSIDIOS Y OTRAS AY</v>
          </cell>
          <cell r="D90">
            <v>33436316.73</v>
          </cell>
          <cell r="E90">
            <v>33025875</v>
          </cell>
          <cell r="F90">
            <v>0</v>
          </cell>
          <cell r="G90">
            <v>66462191.730000004</v>
          </cell>
          <cell r="H90">
            <v>47431015</v>
          </cell>
          <cell r="I90">
            <v>47431015</v>
          </cell>
          <cell r="J90">
            <v>47431015</v>
          </cell>
          <cell r="K90">
            <v>47431015</v>
          </cell>
          <cell r="L90">
            <v>19031176.730000004</v>
          </cell>
          <cell r="M90">
            <v>19031176.730000004</v>
          </cell>
        </row>
        <row r="91">
          <cell r="B91">
            <v>43101</v>
          </cell>
          <cell r="C91" t="str">
            <v>SUBSIDIOS A LA PRODUCCION</v>
          </cell>
          <cell r="D91">
            <v>32436316.73</v>
          </cell>
          <cell r="E91">
            <v>33025875</v>
          </cell>
          <cell r="F91">
            <v>0</v>
          </cell>
          <cell r="G91">
            <v>65462191.730000004</v>
          </cell>
          <cell r="H91">
            <v>47025875</v>
          </cell>
          <cell r="I91">
            <v>47025875</v>
          </cell>
          <cell r="J91">
            <v>47025875</v>
          </cell>
          <cell r="K91">
            <v>47025875</v>
          </cell>
          <cell r="L91">
            <v>18436316.730000004</v>
          </cell>
          <cell r="M91">
            <v>18436316.730000004</v>
          </cell>
        </row>
        <row r="92">
          <cell r="B92">
            <v>43301</v>
          </cell>
          <cell r="C92" t="str">
            <v>SUBSIDIOS A LA INVERSION</v>
          </cell>
          <cell r="D92">
            <v>1000000</v>
          </cell>
          <cell r="E92">
            <v>0</v>
          </cell>
          <cell r="F92">
            <v>0</v>
          </cell>
          <cell r="G92">
            <v>1000000</v>
          </cell>
          <cell r="H92">
            <v>405140</v>
          </cell>
          <cell r="I92">
            <v>405140</v>
          </cell>
          <cell r="J92">
            <v>405140</v>
          </cell>
          <cell r="K92">
            <v>405140</v>
          </cell>
          <cell r="L92">
            <v>594860</v>
          </cell>
          <cell r="M92">
            <v>594860</v>
          </cell>
        </row>
        <row r="93">
          <cell r="B93">
            <v>5000</v>
          </cell>
          <cell r="C93" t="str">
            <v>BIENES MUEBLES, INMUEBLES E INTANGIBLES</v>
          </cell>
          <cell r="D93">
            <v>0</v>
          </cell>
          <cell r="E93">
            <v>17062.68</v>
          </cell>
          <cell r="F93">
            <v>0</v>
          </cell>
          <cell r="G93">
            <v>17062.68</v>
          </cell>
          <cell r="H93">
            <v>17062.68</v>
          </cell>
          <cell r="I93">
            <v>17062.68</v>
          </cell>
          <cell r="J93">
            <v>17062.68</v>
          </cell>
          <cell r="K93">
            <v>17062.68</v>
          </cell>
          <cell r="L93">
            <v>0</v>
          </cell>
          <cell r="M93">
            <v>0</v>
          </cell>
        </row>
        <row r="94">
          <cell r="B94" t="str">
            <v>51101</v>
          </cell>
          <cell r="C94" t="str">
            <v>Muebles de Oficina y Estanteria</v>
          </cell>
          <cell r="D94">
            <v>0</v>
          </cell>
          <cell r="E94">
            <v>0</v>
          </cell>
          <cell r="F94">
            <v>0</v>
          </cell>
          <cell r="G94">
            <v>0</v>
          </cell>
          <cell r="H94">
            <v>0</v>
          </cell>
          <cell r="I94">
            <v>0</v>
          </cell>
          <cell r="J94">
            <v>0</v>
          </cell>
          <cell r="K94">
            <v>0</v>
          </cell>
          <cell r="L94">
            <v>0</v>
          </cell>
          <cell r="M94">
            <v>0</v>
          </cell>
        </row>
        <row r="95">
          <cell r="B95" t="str">
            <v>51501</v>
          </cell>
          <cell r="C95" t="str">
            <v>Eqpo de Computo y de Tecnologias de la informacion</v>
          </cell>
          <cell r="D95">
            <v>0</v>
          </cell>
          <cell r="E95">
            <v>17062.68</v>
          </cell>
          <cell r="F95">
            <v>0</v>
          </cell>
          <cell r="G95">
            <v>17062.68</v>
          </cell>
          <cell r="H95">
            <v>17062.68</v>
          </cell>
          <cell r="I95">
            <v>17062.68</v>
          </cell>
          <cell r="J95">
            <v>17062.68</v>
          </cell>
          <cell r="K95">
            <v>17062.68</v>
          </cell>
          <cell r="L95">
            <v>0</v>
          </cell>
          <cell r="M95">
            <v>0</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FORMATOS  "/>
      <sheetName val="ETCA-I-01"/>
      <sheetName val="ETCA-I-02"/>
      <sheetName val="ETCA-I-03"/>
      <sheetName val="ETCA-I-04"/>
      <sheetName val="ETCA-I-05"/>
      <sheetName val="ETCA-I-06"/>
      <sheetName val="ETCA-I-07"/>
      <sheetName val="ETCA-I-08"/>
      <sheetName val="ETCA-I-09"/>
      <sheetName val="ETCA-I-10"/>
      <sheetName val="ETCA-I-11"/>
      <sheetName val="ETCA-I-12 (NOTAS)"/>
      <sheetName val="ETCA-II-01"/>
      <sheetName val="ETCA-II-02"/>
      <sheetName val="ETCA-II-03"/>
      <sheetName val="ETCA II-04"/>
      <sheetName val="ETCA-II-05"/>
      <sheetName val="ETCA-II-06"/>
      <sheetName val="ETCA-II-07"/>
      <sheetName val="ETCA-II-08"/>
      <sheetName val="ETCA-II-09"/>
      <sheetName val="ETCA-II-10"/>
      <sheetName val="ETCA-II-11"/>
      <sheetName val="ETCA-II-12"/>
      <sheetName val="ETCA-II-13"/>
      <sheetName val="ETCA-II-14"/>
      <sheetName val="ETCA-II-15"/>
      <sheetName val="ETCA-II-16"/>
      <sheetName val="ETCA-II-17"/>
      <sheetName val="ETCA-III-01"/>
      <sheetName val="ETCA-III-03"/>
      <sheetName val="ETCA-III-04"/>
      <sheetName val="ETCA-III-05"/>
      <sheetName val="ETCA-IV-01"/>
      <sheetName val="ETCA-IV-02"/>
      <sheetName val="ETCA-IV-03"/>
      <sheetName val="ETCA-IV-04"/>
      <sheetName val="ANEXO A"/>
      <sheetName val="ANEXO B"/>
      <sheetName val="ANEXO C"/>
    </sheetNames>
    <sheetDataSet>
      <sheetData sheetId="0" refreshError="1"/>
      <sheetData sheetId="1" refreshError="1">
        <row r="1">
          <cell r="A1" t="str">
            <v>TELEVISORA DE HERMOSILLO, S.A. DE C.V.</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5.xml"/><Relationship Id="rId1" Type="http://schemas.openxmlformats.org/officeDocument/2006/relationships/printerSettings" Target="../printerSettings/printerSettings16.bin"/><Relationship Id="rId4" Type="http://schemas.openxmlformats.org/officeDocument/2006/relationships/comments" Target="../comments5.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27.xml"/><Relationship Id="rId1" Type="http://schemas.openxmlformats.org/officeDocument/2006/relationships/printerSettings" Target="../printerSettings/printerSettings28.bin"/><Relationship Id="rId4" Type="http://schemas.openxmlformats.org/officeDocument/2006/relationships/comments" Target="../comments6.xm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7.vml"/><Relationship Id="rId7" Type="http://schemas.openxmlformats.org/officeDocument/2006/relationships/image" Target="../media/image2.emf"/><Relationship Id="rId2" Type="http://schemas.openxmlformats.org/officeDocument/2006/relationships/drawing" Target="../drawings/drawing32.xml"/><Relationship Id="rId1" Type="http://schemas.openxmlformats.org/officeDocument/2006/relationships/printerSettings" Target="../printerSettings/printerSettings33.bin"/><Relationship Id="rId6" Type="http://schemas.openxmlformats.org/officeDocument/2006/relationships/oleObject" Target="../embeddings/oleObject2.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34.xml.rels><?xml version="1.0" encoding="UTF-8" standalone="yes"?>
<Relationships xmlns="http://schemas.openxmlformats.org/package/2006/relationships"><Relationship Id="rId3" Type="http://schemas.openxmlformats.org/officeDocument/2006/relationships/hyperlink" Target="http://historial.gabinete.mx/images/encuestas/encuesta_nacional_2016/ciudades/ciudades_mas_habitables_2016.pdf" TargetMode="External"/><Relationship Id="rId2" Type="http://schemas.openxmlformats.org/officeDocument/2006/relationships/hyperlink" Target="http://historial.gabinete.mx/images/encuestas/encuesta_nacional_2016/ciudades/ciudades_mas_habitables_2016.pdf" TargetMode="External"/><Relationship Id="rId1" Type="http://schemas.openxmlformats.org/officeDocument/2006/relationships/hyperlink" Target="http://historial.gabinete.mx/images/encuestas/encuesta_nacional_2016/ciudades/ciudades_mas_habitables_2016.pdf" TargetMode="External"/><Relationship Id="rId5" Type="http://schemas.openxmlformats.org/officeDocument/2006/relationships/printerSettings" Target="../printerSettings/printerSettings34.bin"/><Relationship Id="rId4" Type="http://schemas.openxmlformats.org/officeDocument/2006/relationships/hyperlink" Target="http://historial.gabinete.mx/images/encuestas/encuesta_nacional_2016/ciudades/ciudades_mas_habitables_2016.pdf" TargetMode="External"/></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8"/>
  <sheetViews>
    <sheetView view="pageBreakPreview" zoomScaleNormal="100" zoomScaleSheetLayoutView="100" workbookViewId="0">
      <selection activeCell="B3" sqref="B3"/>
    </sheetView>
  </sheetViews>
  <sheetFormatPr baseColWidth="10" defaultRowHeight="15" x14ac:dyDescent="0.25"/>
  <cols>
    <col min="3" max="3" width="68.42578125" customWidth="1"/>
  </cols>
  <sheetData>
    <row r="1" spans="1:3" s="3" customFormat="1" ht="27.75" customHeight="1" x14ac:dyDescent="0.4">
      <c r="A1" s="778"/>
      <c r="B1" s="40" t="s">
        <v>0</v>
      </c>
      <c r="C1" s="778"/>
    </row>
    <row r="2" spans="1:3" s="3" customFormat="1" ht="4.5" customHeight="1" x14ac:dyDescent="0.3">
      <c r="A2" s="778"/>
      <c r="B2" s="778"/>
      <c r="C2" s="778"/>
    </row>
    <row r="3" spans="1:3" s="3" customFormat="1" ht="19.5" customHeight="1" thickBot="1" x14ac:dyDescent="0.35">
      <c r="A3" s="42" t="s">
        <v>1118</v>
      </c>
      <c r="B3" s="41"/>
      <c r="C3" s="41"/>
    </row>
    <row r="4" spans="1:3" ht="17.25" customHeight="1" thickBot="1" x14ac:dyDescent="0.3">
      <c r="A4" s="1200" t="s">
        <v>917</v>
      </c>
      <c r="B4" s="1201"/>
      <c r="C4" s="1202"/>
    </row>
    <row r="5" spans="1:3" ht="17.25" customHeight="1" thickBot="1" x14ac:dyDescent="0.3">
      <c r="A5" s="779">
        <v>1</v>
      </c>
      <c r="B5" s="780" t="s">
        <v>1079</v>
      </c>
      <c r="C5" s="780" t="s">
        <v>22</v>
      </c>
    </row>
    <row r="6" spans="1:3" ht="17.25" customHeight="1" thickBot="1" x14ac:dyDescent="0.3">
      <c r="A6" s="781">
        <v>2</v>
      </c>
      <c r="B6" s="782" t="s">
        <v>1080</v>
      </c>
      <c r="C6" s="782" t="s">
        <v>918</v>
      </c>
    </row>
    <row r="7" spans="1:3" ht="17.25" customHeight="1" thickBot="1" x14ac:dyDescent="0.3">
      <c r="A7" s="779">
        <v>3</v>
      </c>
      <c r="B7" s="780" t="s">
        <v>1081</v>
      </c>
      <c r="C7" s="780" t="s">
        <v>1</v>
      </c>
    </row>
    <row r="8" spans="1:3" ht="17.25" customHeight="1" thickBot="1" x14ac:dyDescent="0.3">
      <c r="A8" s="779">
        <v>4</v>
      </c>
      <c r="B8" s="780" t="s">
        <v>1082</v>
      </c>
      <c r="C8" s="780" t="s">
        <v>2</v>
      </c>
    </row>
    <row r="9" spans="1:3" ht="17.25" customHeight="1" thickBot="1" x14ac:dyDescent="0.3">
      <c r="A9" s="779">
        <v>5</v>
      </c>
      <c r="B9" s="780" t="s">
        <v>1083</v>
      </c>
      <c r="C9" s="780" t="s">
        <v>3</v>
      </c>
    </row>
    <row r="10" spans="1:3" ht="17.25" customHeight="1" thickBot="1" x14ac:dyDescent="0.3">
      <c r="A10" s="779">
        <v>6</v>
      </c>
      <c r="B10" s="780" t="s">
        <v>1084</v>
      </c>
      <c r="C10" s="780" t="s">
        <v>4</v>
      </c>
    </row>
    <row r="11" spans="1:3" ht="17.25" customHeight="1" thickBot="1" x14ac:dyDescent="0.3">
      <c r="A11" s="779">
        <v>7</v>
      </c>
      <c r="B11" s="780" t="s">
        <v>1085</v>
      </c>
      <c r="C11" s="780" t="s">
        <v>5</v>
      </c>
    </row>
    <row r="12" spans="1:3" ht="17.25" customHeight="1" thickBot="1" x14ac:dyDescent="0.3">
      <c r="A12" s="779">
        <v>8</v>
      </c>
      <c r="B12" s="780" t="s">
        <v>1086</v>
      </c>
      <c r="C12" s="780" t="s">
        <v>6</v>
      </c>
    </row>
    <row r="13" spans="1:3" ht="17.25" customHeight="1" thickBot="1" x14ac:dyDescent="0.3">
      <c r="A13" s="781">
        <v>9</v>
      </c>
      <c r="B13" s="782" t="s">
        <v>1087</v>
      </c>
      <c r="C13" s="782" t="s">
        <v>7</v>
      </c>
    </row>
    <row r="14" spans="1:3" ht="17.25" customHeight="1" thickBot="1" x14ac:dyDescent="0.3">
      <c r="A14" s="781">
        <v>10</v>
      </c>
      <c r="B14" s="782" t="s">
        <v>1088</v>
      </c>
      <c r="C14" s="782" t="s">
        <v>919</v>
      </c>
    </row>
    <row r="15" spans="1:3" ht="17.25" customHeight="1" thickBot="1" x14ac:dyDescent="0.3">
      <c r="A15" s="779">
        <v>11</v>
      </c>
      <c r="B15" s="780" t="s">
        <v>1089</v>
      </c>
      <c r="C15" s="780" t="s">
        <v>8</v>
      </c>
    </row>
    <row r="16" spans="1:3" ht="17.25" customHeight="1" thickBot="1" x14ac:dyDescent="0.3">
      <c r="A16" s="779">
        <v>12</v>
      </c>
      <c r="B16" s="780" t="s">
        <v>1090</v>
      </c>
      <c r="C16" s="780" t="s">
        <v>9</v>
      </c>
    </row>
    <row r="17" spans="1:3" ht="17.25" customHeight="1" thickBot="1" x14ac:dyDescent="0.3">
      <c r="A17" s="1200" t="s">
        <v>10</v>
      </c>
      <c r="B17" s="1201"/>
      <c r="C17" s="1202"/>
    </row>
    <row r="18" spans="1:3" ht="17.25" customHeight="1" thickBot="1" x14ac:dyDescent="0.3">
      <c r="A18" s="779">
        <v>13</v>
      </c>
      <c r="B18" s="780" t="s">
        <v>1091</v>
      </c>
      <c r="C18" s="780" t="s">
        <v>11</v>
      </c>
    </row>
    <row r="19" spans="1:3" ht="17.25" customHeight="1" thickBot="1" x14ac:dyDescent="0.3">
      <c r="A19" s="781">
        <v>14</v>
      </c>
      <c r="B19" s="782" t="s">
        <v>1092</v>
      </c>
      <c r="C19" s="782" t="s">
        <v>920</v>
      </c>
    </row>
    <row r="20" spans="1:3" ht="17.25" customHeight="1" thickBot="1" x14ac:dyDescent="0.3">
      <c r="A20" s="779">
        <v>15</v>
      </c>
      <c r="B20" s="780" t="s">
        <v>1093</v>
      </c>
      <c r="C20" s="780" t="s">
        <v>921</v>
      </c>
    </row>
    <row r="21" spans="1:3" ht="17.25" customHeight="1" thickBot="1" x14ac:dyDescent="0.3">
      <c r="A21" s="779">
        <v>16</v>
      </c>
      <c r="B21" s="780" t="s">
        <v>1094</v>
      </c>
      <c r="C21" s="780" t="s">
        <v>499</v>
      </c>
    </row>
    <row r="22" spans="1:3" ht="17.25" customHeight="1" x14ac:dyDescent="0.25">
      <c r="A22" s="1198">
        <v>17</v>
      </c>
      <c r="B22" s="1198" t="s">
        <v>1095</v>
      </c>
      <c r="C22" s="783" t="s">
        <v>922</v>
      </c>
    </row>
    <row r="23" spans="1:3" ht="17.25" customHeight="1" thickBot="1" x14ac:dyDescent="0.3">
      <c r="A23" s="1199"/>
      <c r="B23" s="1199"/>
      <c r="C23" s="782" t="s">
        <v>923</v>
      </c>
    </row>
    <row r="24" spans="1:3" ht="17.25" customHeight="1" x14ac:dyDescent="0.25">
      <c r="A24" s="1203">
        <v>18</v>
      </c>
      <c r="B24" s="1203" t="s">
        <v>1096</v>
      </c>
      <c r="C24" s="784" t="s">
        <v>499</v>
      </c>
    </row>
    <row r="25" spans="1:3" ht="17.25" customHeight="1" thickBot="1" x14ac:dyDescent="0.3">
      <c r="A25" s="1204"/>
      <c r="B25" s="1204"/>
      <c r="C25" s="780" t="s">
        <v>924</v>
      </c>
    </row>
    <row r="26" spans="1:3" ht="17.25" customHeight="1" x14ac:dyDescent="0.25">
      <c r="A26" s="1203">
        <v>19</v>
      </c>
      <c r="B26" s="1203" t="s">
        <v>1097</v>
      </c>
      <c r="C26" s="784" t="s">
        <v>499</v>
      </c>
    </row>
    <row r="27" spans="1:3" ht="17.25" customHeight="1" thickBot="1" x14ac:dyDescent="0.3">
      <c r="A27" s="1204"/>
      <c r="B27" s="1204"/>
      <c r="C27" s="780" t="s">
        <v>925</v>
      </c>
    </row>
    <row r="28" spans="1:3" ht="17.25" customHeight="1" thickBot="1" x14ac:dyDescent="0.3">
      <c r="A28" s="781">
        <v>20</v>
      </c>
      <c r="B28" s="782" t="s">
        <v>1098</v>
      </c>
      <c r="C28" s="782" t="s">
        <v>12</v>
      </c>
    </row>
    <row r="29" spans="1:3" ht="17.25" customHeight="1" x14ac:dyDescent="0.25">
      <c r="A29" s="1203">
        <v>21</v>
      </c>
      <c r="B29" s="1203" t="s">
        <v>1099</v>
      </c>
      <c r="C29" s="784" t="s">
        <v>499</v>
      </c>
    </row>
    <row r="30" spans="1:3" ht="17.25" customHeight="1" thickBot="1" x14ac:dyDescent="0.3">
      <c r="A30" s="1204"/>
      <c r="B30" s="1204"/>
      <c r="C30" s="780" t="s">
        <v>926</v>
      </c>
    </row>
    <row r="31" spans="1:3" ht="17.25" customHeight="1" x14ac:dyDescent="0.25">
      <c r="A31" s="1203">
        <v>22</v>
      </c>
      <c r="B31" s="1203" t="s">
        <v>1100</v>
      </c>
      <c r="C31" s="784" t="s">
        <v>499</v>
      </c>
    </row>
    <row r="32" spans="1:3" ht="17.25" customHeight="1" thickBot="1" x14ac:dyDescent="0.3">
      <c r="A32" s="1204"/>
      <c r="B32" s="1204"/>
      <c r="C32" s="780" t="s">
        <v>927</v>
      </c>
    </row>
    <row r="33" spans="1:3" ht="17.25" customHeight="1" x14ac:dyDescent="0.25">
      <c r="A33" s="1203">
        <v>23</v>
      </c>
      <c r="B33" s="1203" t="s">
        <v>1101</v>
      </c>
      <c r="C33" s="784" t="s">
        <v>499</v>
      </c>
    </row>
    <row r="34" spans="1:3" ht="17.25" customHeight="1" thickBot="1" x14ac:dyDescent="0.3">
      <c r="A34" s="1204"/>
      <c r="B34" s="1204"/>
      <c r="C34" s="780" t="s">
        <v>687</v>
      </c>
    </row>
    <row r="35" spans="1:3" ht="17.25" customHeight="1" x14ac:dyDescent="0.25">
      <c r="A35" s="1198">
        <v>24</v>
      </c>
      <c r="B35" s="1198" t="s">
        <v>1102</v>
      </c>
      <c r="C35" s="783" t="s">
        <v>928</v>
      </c>
    </row>
    <row r="36" spans="1:3" ht="17.25" customHeight="1" thickBot="1" x14ac:dyDescent="0.3">
      <c r="A36" s="1199"/>
      <c r="B36" s="1199"/>
      <c r="C36" s="782" t="s">
        <v>687</v>
      </c>
    </row>
    <row r="37" spans="1:3" ht="17.25" customHeight="1" x14ac:dyDescent="0.25">
      <c r="A37" s="1203">
        <v>25</v>
      </c>
      <c r="B37" s="1203" t="s">
        <v>1103</v>
      </c>
      <c r="C37" s="784" t="s">
        <v>499</v>
      </c>
    </row>
    <row r="38" spans="1:3" ht="17.25" customHeight="1" thickBot="1" x14ac:dyDescent="0.3">
      <c r="A38" s="1204"/>
      <c r="B38" s="1204"/>
      <c r="C38" s="780" t="s">
        <v>753</v>
      </c>
    </row>
    <row r="39" spans="1:3" ht="17.25" customHeight="1" x14ac:dyDescent="0.25">
      <c r="A39" s="1198">
        <v>26</v>
      </c>
      <c r="B39" s="1198" t="s">
        <v>1104</v>
      </c>
      <c r="C39" s="783" t="s">
        <v>929</v>
      </c>
    </row>
    <row r="40" spans="1:3" ht="17.25" customHeight="1" thickBot="1" x14ac:dyDescent="0.3">
      <c r="A40" s="1199"/>
      <c r="B40" s="1199"/>
      <c r="C40" s="782" t="s">
        <v>779</v>
      </c>
    </row>
    <row r="41" spans="1:3" ht="17.25" customHeight="1" thickBot="1" x14ac:dyDescent="0.3">
      <c r="A41" s="779">
        <v>27</v>
      </c>
      <c r="B41" s="780" t="s">
        <v>1105</v>
      </c>
      <c r="C41" s="780" t="s">
        <v>930</v>
      </c>
    </row>
    <row r="42" spans="1:3" ht="17.25" customHeight="1" thickBot="1" x14ac:dyDescent="0.3">
      <c r="A42" s="779">
        <v>28</v>
      </c>
      <c r="B42" s="780" t="s">
        <v>1106</v>
      </c>
      <c r="C42" s="780" t="s">
        <v>14</v>
      </c>
    </row>
    <row r="43" spans="1:3" ht="17.25" customHeight="1" thickBot="1" x14ac:dyDescent="0.3">
      <c r="A43" s="779">
        <v>29</v>
      </c>
      <c r="B43" s="780" t="s">
        <v>1107</v>
      </c>
      <c r="C43" s="780" t="s">
        <v>931</v>
      </c>
    </row>
    <row r="44" spans="1:3" ht="17.25" customHeight="1" thickBot="1" x14ac:dyDescent="0.3">
      <c r="A44" s="1200" t="s">
        <v>15</v>
      </c>
      <c r="B44" s="1201"/>
      <c r="C44" s="1202"/>
    </row>
    <row r="45" spans="1:3" ht="17.25" customHeight="1" thickBot="1" x14ac:dyDescent="0.3">
      <c r="A45" s="779">
        <v>30</v>
      </c>
      <c r="B45" s="780" t="s">
        <v>1108</v>
      </c>
      <c r="C45" s="780" t="s">
        <v>16</v>
      </c>
    </row>
    <row r="46" spans="1:3" ht="17.25" customHeight="1" thickBot="1" x14ac:dyDescent="0.3">
      <c r="A46" s="779">
        <v>31</v>
      </c>
      <c r="B46" s="780" t="s">
        <v>1109</v>
      </c>
      <c r="C46" s="780" t="s">
        <v>936</v>
      </c>
    </row>
    <row r="47" spans="1:3" ht="17.25" customHeight="1" thickBot="1" x14ac:dyDescent="0.3">
      <c r="A47" s="779">
        <v>32</v>
      </c>
      <c r="B47" s="780" t="s">
        <v>1110</v>
      </c>
      <c r="C47" s="780" t="s">
        <v>17</v>
      </c>
    </row>
    <row r="48" spans="1:3" ht="17.25" customHeight="1" thickBot="1" x14ac:dyDescent="0.3">
      <c r="A48" s="779">
        <v>33</v>
      </c>
      <c r="B48" s="780" t="s">
        <v>1111</v>
      </c>
      <c r="C48" s="780" t="s">
        <v>932</v>
      </c>
    </row>
    <row r="49" spans="1:3" ht="17.25" customHeight="1" thickBot="1" x14ac:dyDescent="0.3">
      <c r="A49" s="781">
        <v>34</v>
      </c>
      <c r="B49" s="782" t="s">
        <v>1112</v>
      </c>
      <c r="C49" s="782" t="s">
        <v>916</v>
      </c>
    </row>
    <row r="50" spans="1:3" ht="17.25" customHeight="1" thickBot="1" x14ac:dyDescent="0.3">
      <c r="A50" s="1200" t="s">
        <v>933</v>
      </c>
      <c r="B50" s="1201"/>
      <c r="C50" s="1202"/>
    </row>
    <row r="51" spans="1:3" ht="17.25" customHeight="1" thickBot="1" x14ac:dyDescent="0.3">
      <c r="A51" s="779">
        <v>35</v>
      </c>
      <c r="B51" s="780" t="s">
        <v>1113</v>
      </c>
      <c r="C51" s="780" t="s">
        <v>18</v>
      </c>
    </row>
    <row r="52" spans="1:3" ht="17.25" customHeight="1" thickBot="1" x14ac:dyDescent="0.3">
      <c r="A52" s="781">
        <v>36</v>
      </c>
      <c r="B52" s="782" t="s">
        <v>1114</v>
      </c>
      <c r="C52" s="782" t="s">
        <v>19</v>
      </c>
    </row>
    <row r="53" spans="1:3" ht="17.25" customHeight="1" thickBot="1" x14ac:dyDescent="0.3">
      <c r="A53" s="779">
        <v>37</v>
      </c>
      <c r="B53" s="780" t="s">
        <v>1115</v>
      </c>
      <c r="C53" s="780" t="s">
        <v>20</v>
      </c>
    </row>
    <row r="54" spans="1:3" ht="17.25" customHeight="1" thickBot="1" x14ac:dyDescent="0.3">
      <c r="A54" s="779">
        <v>38</v>
      </c>
      <c r="B54" s="780" t="s">
        <v>1116</v>
      </c>
      <c r="C54" s="780" t="s">
        <v>938</v>
      </c>
    </row>
    <row r="55" spans="1:3" ht="17.25" customHeight="1" thickBot="1" x14ac:dyDescent="0.3">
      <c r="A55" s="779">
        <v>39</v>
      </c>
      <c r="B55" s="780" t="s">
        <v>1117</v>
      </c>
      <c r="C55" s="780" t="s">
        <v>937</v>
      </c>
    </row>
    <row r="56" spans="1:3" ht="17.25" customHeight="1" thickBot="1" x14ac:dyDescent="0.3">
      <c r="A56" s="779">
        <v>40</v>
      </c>
      <c r="B56" s="780" t="s">
        <v>1023</v>
      </c>
      <c r="C56" s="780" t="s">
        <v>21</v>
      </c>
    </row>
    <row r="57" spans="1:3" ht="15.75" thickBot="1" x14ac:dyDescent="0.3">
      <c r="A57" s="851">
        <v>41</v>
      </c>
      <c r="B57" s="780" t="s">
        <v>1024</v>
      </c>
      <c r="C57" s="780" t="s">
        <v>1025</v>
      </c>
    </row>
    <row r="58" spans="1:3" ht="15.75" thickBot="1" x14ac:dyDescent="0.3">
      <c r="A58" s="851">
        <v>42</v>
      </c>
      <c r="B58" s="780" t="s">
        <v>1027</v>
      </c>
      <c r="C58" s="780" t="s">
        <v>1026</v>
      </c>
    </row>
  </sheetData>
  <mergeCells count="22">
    <mergeCell ref="A4:C4"/>
    <mergeCell ref="A17:C17"/>
    <mergeCell ref="A22:A23"/>
    <mergeCell ref="B22:B23"/>
    <mergeCell ref="A24:A25"/>
    <mergeCell ref="B24:B25"/>
    <mergeCell ref="A26:A27"/>
    <mergeCell ref="B26:B27"/>
    <mergeCell ref="A29:A30"/>
    <mergeCell ref="B29:B30"/>
    <mergeCell ref="A31:A32"/>
    <mergeCell ref="B31:B32"/>
    <mergeCell ref="A39:A40"/>
    <mergeCell ref="B39:B40"/>
    <mergeCell ref="A44:C44"/>
    <mergeCell ref="A50:C50"/>
    <mergeCell ref="A33:A34"/>
    <mergeCell ref="B33:B34"/>
    <mergeCell ref="A35:A36"/>
    <mergeCell ref="B35:B36"/>
    <mergeCell ref="A37:A38"/>
    <mergeCell ref="B37:B38"/>
  </mergeCells>
  <pageMargins left="0.70866141732283472" right="0.70866141732283472" top="0.74803149606299213" bottom="0.74803149606299213" header="0.31496062992125984" footer="0.31496062992125984"/>
  <pageSetup scale="8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38"/>
  <sheetViews>
    <sheetView view="pageBreakPreview" zoomScale="120" zoomScaleNormal="100" zoomScaleSheetLayoutView="120" workbookViewId="0">
      <selection activeCell="G18" sqref="G18"/>
    </sheetView>
  </sheetViews>
  <sheetFormatPr baseColWidth="10" defaultColWidth="11.42578125" defaultRowHeight="15" x14ac:dyDescent="0.25"/>
  <cols>
    <col min="1" max="1" width="4.7109375" customWidth="1"/>
    <col min="2" max="2" width="30.28515625" customWidth="1"/>
    <col min="3" max="5" width="12.42578125" customWidth="1"/>
    <col min="6" max="6" width="13.42578125" customWidth="1"/>
    <col min="7" max="9" width="12.42578125" customWidth="1"/>
  </cols>
  <sheetData>
    <row r="1" spans="1:10" ht="15.75" x14ac:dyDescent="0.25">
      <c r="A1" s="1208" t="str">
        <f>'ETCA-I-01'!A1:G1</f>
        <v>TELEVISORA DE HERMOSILLO, S.A. DE C.V.</v>
      </c>
      <c r="B1" s="1208"/>
      <c r="C1" s="1208"/>
      <c r="D1" s="1208"/>
      <c r="E1" s="1208"/>
      <c r="F1" s="1208"/>
      <c r="G1" s="1208"/>
      <c r="H1" s="1208"/>
      <c r="I1" s="1208"/>
    </row>
    <row r="2" spans="1:10" ht="15.75" customHeight="1" x14ac:dyDescent="0.25">
      <c r="A2" s="1206" t="s">
        <v>302</v>
      </c>
      <c r="B2" s="1206"/>
      <c r="C2" s="1206"/>
      <c r="D2" s="1206"/>
      <c r="E2" s="1206"/>
      <c r="F2" s="1206"/>
      <c r="G2" s="1206"/>
      <c r="H2" s="1206"/>
      <c r="I2" s="1206"/>
    </row>
    <row r="3" spans="1:10" ht="15" customHeight="1" x14ac:dyDescent="0.25">
      <c r="A3" s="1250" t="str">
        <f>'ETCA-I-03'!A3:D3</f>
        <v>Del 01 de Enero al 31 de Diciembre de 2020</v>
      </c>
      <c r="B3" s="1250"/>
      <c r="C3" s="1250"/>
      <c r="D3" s="1250"/>
      <c r="E3" s="1250"/>
      <c r="F3" s="1250"/>
      <c r="G3" s="1250"/>
      <c r="H3" s="1250"/>
      <c r="I3" s="1250"/>
    </row>
    <row r="4" spans="1:10" ht="15.75" customHeight="1" thickBot="1" x14ac:dyDescent="0.3">
      <c r="A4" s="1251" t="s">
        <v>84</v>
      </c>
      <c r="B4" s="1251"/>
      <c r="C4" s="1251"/>
      <c r="D4" s="1251"/>
      <c r="E4" s="1251"/>
      <c r="F4" s="1251"/>
      <c r="G4" s="1251"/>
      <c r="H4" s="1251"/>
      <c r="I4" s="1251"/>
    </row>
    <row r="5" spans="1:10" ht="24" customHeight="1" x14ac:dyDescent="0.25">
      <c r="A5" s="1252" t="s">
        <v>303</v>
      </c>
      <c r="B5" s="1253"/>
      <c r="C5" s="595" t="s">
        <v>304</v>
      </c>
      <c r="D5" s="1256" t="s">
        <v>305</v>
      </c>
      <c r="E5" s="1256" t="s">
        <v>306</v>
      </c>
      <c r="F5" s="1256" t="s">
        <v>307</v>
      </c>
      <c r="G5" s="595" t="s">
        <v>308</v>
      </c>
      <c r="H5" s="1256" t="s">
        <v>309</v>
      </c>
      <c r="I5" s="1256" t="s">
        <v>310</v>
      </c>
    </row>
    <row r="6" spans="1:10" ht="34.5" customHeight="1" thickBot="1" x14ac:dyDescent="0.3">
      <c r="A6" s="1254"/>
      <c r="B6" s="1255"/>
      <c r="C6" s="744" t="s">
        <v>1051</v>
      </c>
      <c r="D6" s="1257"/>
      <c r="E6" s="1257"/>
      <c r="F6" s="1257"/>
      <c r="G6" s="744" t="s">
        <v>311</v>
      </c>
      <c r="H6" s="1257"/>
      <c r="I6" s="1257"/>
    </row>
    <row r="7" spans="1:10" ht="5.25" customHeight="1" x14ac:dyDescent="0.25">
      <c r="A7" s="1258"/>
      <c r="B7" s="1259"/>
      <c r="C7" s="743"/>
      <c r="D7" s="743"/>
      <c r="E7" s="743"/>
      <c r="F7" s="743"/>
      <c r="G7" s="743"/>
      <c r="H7" s="743"/>
      <c r="I7" s="743"/>
    </row>
    <row r="8" spans="1:10" x14ac:dyDescent="0.25">
      <c r="A8" s="1248" t="s">
        <v>312</v>
      </c>
      <c r="B8" s="1249"/>
      <c r="C8" s="640">
        <f>C9+C13</f>
        <v>52500060</v>
      </c>
      <c r="D8" s="640">
        <f t="shared" ref="D8:I8" si="0">D9+D13</f>
        <v>0</v>
      </c>
      <c r="E8" s="640">
        <f t="shared" si="0"/>
        <v>9999984</v>
      </c>
      <c r="F8" s="640">
        <f t="shared" si="0"/>
        <v>0</v>
      </c>
      <c r="G8" s="640">
        <f>+C8+D8-E8+F8</f>
        <v>42500076</v>
      </c>
      <c r="H8" s="640">
        <f t="shared" si="0"/>
        <v>0</v>
      </c>
      <c r="I8" s="640">
        <f t="shared" si="0"/>
        <v>0</v>
      </c>
    </row>
    <row r="9" spans="1:10" ht="16.5" x14ac:dyDescent="0.25">
      <c r="A9" s="1248" t="s">
        <v>313</v>
      </c>
      <c r="B9" s="1249"/>
      <c r="C9" s="640">
        <f>SUM(C10:C12)</f>
        <v>9999984</v>
      </c>
      <c r="D9" s="640">
        <f t="shared" ref="D9:I9" si="1">SUM(D10:D12)</f>
        <v>0</v>
      </c>
      <c r="E9" s="640">
        <f t="shared" si="1"/>
        <v>9999984</v>
      </c>
      <c r="F9" s="640">
        <f t="shared" si="1"/>
        <v>0</v>
      </c>
      <c r="G9" s="640">
        <f t="shared" si="1"/>
        <v>0</v>
      </c>
      <c r="H9" s="640">
        <f t="shared" si="1"/>
        <v>0</v>
      </c>
      <c r="I9" s="640">
        <f t="shared" si="1"/>
        <v>0</v>
      </c>
      <c r="J9" s="405" t="str">
        <f>IF(C9&lt;&gt;'ETCA-I-08'!E20,"ERROR!!!!! NO CONCUERDA CON LO REPORTADO EN EL ESTADO ANALITICO  DE LA DEUDA Y OTROS PASIVOS","")</f>
        <v/>
      </c>
    </row>
    <row r="10" spans="1:10" ht="16.5" x14ac:dyDescent="0.25">
      <c r="A10" s="742"/>
      <c r="B10" s="746" t="s">
        <v>314</v>
      </c>
      <c r="C10" s="657">
        <v>9999984</v>
      </c>
      <c r="D10" s="657">
        <v>0</v>
      </c>
      <c r="E10" s="657">
        <v>9999984</v>
      </c>
      <c r="F10" s="657">
        <v>0</v>
      </c>
      <c r="G10" s="640">
        <f t="shared" ref="G10:G12" si="2">+C10+D10-E10+F10</f>
        <v>0</v>
      </c>
      <c r="H10" s="657">
        <v>0</v>
      </c>
      <c r="I10" s="657">
        <v>0</v>
      </c>
      <c r="J10" s="405" t="str">
        <f>IF(G9&lt;&gt;'ETCA-I-08'!F20,"ERROR!!!!! NO CONCUERDA CON LO REPORTADO EN EL ESTADO ANALITICO  DE LA DEUDA Y OTROS PASIVOS","")</f>
        <v/>
      </c>
    </row>
    <row r="11" spans="1:10" x14ac:dyDescent="0.25">
      <c r="A11" s="745"/>
      <c r="B11" s="746" t="s">
        <v>315</v>
      </c>
      <c r="C11" s="657">
        <v>0</v>
      </c>
      <c r="D11" s="657">
        <v>0</v>
      </c>
      <c r="E11" s="657">
        <v>0</v>
      </c>
      <c r="F11" s="657">
        <v>0</v>
      </c>
      <c r="G11" s="640">
        <f t="shared" si="2"/>
        <v>0</v>
      </c>
      <c r="H11" s="657">
        <v>0</v>
      </c>
      <c r="I11" s="657">
        <v>0</v>
      </c>
    </row>
    <row r="12" spans="1:10" x14ac:dyDescent="0.25">
      <c r="A12" s="745"/>
      <c r="B12" s="746" t="s">
        <v>316</v>
      </c>
      <c r="C12" s="657">
        <v>0</v>
      </c>
      <c r="D12" s="657">
        <v>0</v>
      </c>
      <c r="E12" s="657">
        <v>0</v>
      </c>
      <c r="F12" s="657">
        <v>0</v>
      </c>
      <c r="G12" s="640">
        <f t="shared" si="2"/>
        <v>0</v>
      </c>
      <c r="H12" s="657">
        <v>0</v>
      </c>
      <c r="I12" s="657">
        <v>0</v>
      </c>
    </row>
    <row r="13" spans="1:10" ht="16.5" x14ac:dyDescent="0.25">
      <c r="A13" s="1248" t="s">
        <v>317</v>
      </c>
      <c r="B13" s="1249"/>
      <c r="C13" s="640">
        <f t="shared" ref="C13:I13" si="3">SUM(C14:C16)</f>
        <v>42500076</v>
      </c>
      <c r="D13" s="640">
        <f t="shared" si="3"/>
        <v>0</v>
      </c>
      <c r="E13" s="640">
        <f t="shared" si="3"/>
        <v>0</v>
      </c>
      <c r="F13" s="640">
        <f t="shared" si="3"/>
        <v>0</v>
      </c>
      <c r="G13" s="640">
        <f t="shared" si="3"/>
        <v>42500076</v>
      </c>
      <c r="H13" s="640">
        <f t="shared" si="3"/>
        <v>0</v>
      </c>
      <c r="I13" s="640">
        <f t="shared" si="3"/>
        <v>0</v>
      </c>
      <c r="J13" s="405" t="str">
        <f>IF(C13&lt;&gt;'ETCA-I-08'!E34,"ERROR!!!!! NO CONCUERDA CON LO REPORTADO EN EL ESTADO ANALITICO DE LA DEUDA Y OTROS PASIVOS","")</f>
        <v/>
      </c>
    </row>
    <row r="14" spans="1:10" ht="16.5" x14ac:dyDescent="0.25">
      <c r="A14" s="742"/>
      <c r="B14" s="746" t="s">
        <v>318</v>
      </c>
      <c r="C14" s="657">
        <v>42500076</v>
      </c>
      <c r="D14" s="657">
        <v>0</v>
      </c>
      <c r="E14" s="657">
        <v>0</v>
      </c>
      <c r="F14" s="657">
        <v>0</v>
      </c>
      <c r="G14" s="640">
        <f t="shared" ref="G14:G16" si="4">+C14+D14-E14+F14</f>
        <v>42500076</v>
      </c>
      <c r="H14" s="657">
        <v>0</v>
      </c>
      <c r="I14" s="657">
        <v>0</v>
      </c>
      <c r="J14" s="405" t="str">
        <f>IF(G13&lt;&gt;'ETCA-I-08'!F34,"ERROR!!!!! NO CONCUERDA CON LO REPORTADO EN EL ESTADO ANALITICO DE LA DEUDA Y OTROS PASIVOS","")</f>
        <v/>
      </c>
    </row>
    <row r="15" spans="1:10" x14ac:dyDescent="0.25">
      <c r="A15" s="745"/>
      <c r="B15" s="746" t="s">
        <v>319</v>
      </c>
      <c r="C15" s="657">
        <v>0</v>
      </c>
      <c r="D15" s="657">
        <v>0</v>
      </c>
      <c r="E15" s="657">
        <v>0</v>
      </c>
      <c r="F15" s="657">
        <v>0</v>
      </c>
      <c r="G15" s="640">
        <f t="shared" si="4"/>
        <v>0</v>
      </c>
      <c r="H15" s="657">
        <v>0</v>
      </c>
      <c r="I15" s="657">
        <v>0</v>
      </c>
    </row>
    <row r="16" spans="1:10" x14ac:dyDescent="0.25">
      <c r="A16" s="745"/>
      <c r="B16" s="746" t="s">
        <v>320</v>
      </c>
      <c r="C16" s="657">
        <v>0</v>
      </c>
      <c r="D16" s="657">
        <v>0</v>
      </c>
      <c r="E16" s="657">
        <v>0</v>
      </c>
      <c r="F16" s="657">
        <v>0</v>
      </c>
      <c r="G16" s="640">
        <f t="shared" si="4"/>
        <v>0</v>
      </c>
      <c r="H16" s="657">
        <v>0</v>
      </c>
      <c r="I16" s="657">
        <v>0</v>
      </c>
    </row>
    <row r="17" spans="1:10" s="636" customFormat="1" ht="16.5" x14ac:dyDescent="0.25">
      <c r="A17" s="1248" t="s">
        <v>321</v>
      </c>
      <c r="B17" s="1249"/>
      <c r="C17" s="730">
        <v>46955528</v>
      </c>
      <c r="D17" s="676"/>
      <c r="E17" s="676"/>
      <c r="F17" s="676"/>
      <c r="G17" s="730">
        <v>55816167</v>
      </c>
      <c r="H17" s="676"/>
      <c r="I17" s="676"/>
      <c r="J17" s="405" t="str">
        <f>IF(C17&lt;&gt;'ETCA-I-08'!E36,"ERROR!!! NO CONCUERDA CON LO REPORTADO EN EL ESTADO ANALITICO DE LA DEUDA Y OTROS PASIVOS","")</f>
        <v/>
      </c>
    </row>
    <row r="18" spans="1:10" ht="16.5" customHeight="1" x14ac:dyDescent="0.25">
      <c r="A18" s="1248" t="s">
        <v>322</v>
      </c>
      <c r="B18" s="1249"/>
      <c r="C18" s="640">
        <f t="shared" ref="C18:I18" si="5">C8+C17</f>
        <v>99455588</v>
      </c>
      <c r="D18" s="640">
        <f t="shared" si="5"/>
        <v>0</v>
      </c>
      <c r="E18" s="640">
        <f t="shared" si="5"/>
        <v>9999984</v>
      </c>
      <c r="F18" s="640">
        <f t="shared" si="5"/>
        <v>0</v>
      </c>
      <c r="G18" s="640">
        <f t="shared" si="5"/>
        <v>98316243</v>
      </c>
      <c r="H18" s="640">
        <f t="shared" si="5"/>
        <v>0</v>
      </c>
      <c r="I18" s="640">
        <f t="shared" si="5"/>
        <v>0</v>
      </c>
      <c r="J18" s="405" t="str">
        <f>IF(G17&lt;&gt;'ETCA-I-08'!F36,"ERROR!!! NO CONCUERDA CON LO REPORTADO EN EL ESTADO ANALITICO DE LA DEUDA Y OTROS PASIVOS","")</f>
        <v/>
      </c>
    </row>
    <row r="19" spans="1:10" ht="16.5" customHeight="1" x14ac:dyDescent="0.25">
      <c r="A19" s="1248" t="s">
        <v>323</v>
      </c>
      <c r="B19" s="1249"/>
      <c r="C19" s="715">
        <f>SUM(C20:C22)</f>
        <v>0</v>
      </c>
      <c r="D19" s="640">
        <f t="shared" ref="D19:I19" si="6">SUM(D20:D22)</f>
        <v>0</v>
      </c>
      <c r="E19" s="640">
        <f t="shared" si="6"/>
        <v>0</v>
      </c>
      <c r="F19" s="640">
        <f t="shared" si="6"/>
        <v>0</v>
      </c>
      <c r="G19" s="640">
        <f>+C19+D19-E19+F19</f>
        <v>0</v>
      </c>
      <c r="H19" s="640">
        <f t="shared" si="6"/>
        <v>0</v>
      </c>
      <c r="I19" s="640">
        <f t="shared" si="6"/>
        <v>0</v>
      </c>
      <c r="J19" s="405" t="str">
        <f>IF(G18&lt;&gt;'ETCA-I-08'!F38,"ERROR!!!! NO CONCUERDA CON LO REPORTADO EN EL ESTADO ANALITICO DE LA DEUDA Y OTROS PASIVOS","")</f>
        <v/>
      </c>
    </row>
    <row r="20" spans="1:10" x14ac:dyDescent="0.25">
      <c r="A20" s="1267" t="s">
        <v>324</v>
      </c>
      <c r="B20" s="1268"/>
      <c r="C20" s="657">
        <v>0</v>
      </c>
      <c r="D20" s="657">
        <v>0</v>
      </c>
      <c r="E20" s="657">
        <v>0</v>
      </c>
      <c r="F20" s="657">
        <v>0</v>
      </c>
      <c r="G20" s="640">
        <f t="shared" ref="G20:G22" si="7">+C20+D20-E20+F20</f>
        <v>0</v>
      </c>
      <c r="H20" s="657">
        <v>0</v>
      </c>
      <c r="I20" s="657">
        <v>0</v>
      </c>
      <c r="J20" t="str">
        <f>IF(C18&lt;&gt;'ETCA-I-08'!E38,"ERROR!!!!! , NO CONCUERDA CON LO REPORTADO EN EL ESTADO ANALITICO DE LA DEUDA Y OTROS PASIVOS","")</f>
        <v/>
      </c>
    </row>
    <row r="21" spans="1:10" x14ac:dyDescent="0.25">
      <c r="A21" s="1267" t="s">
        <v>325</v>
      </c>
      <c r="B21" s="1268"/>
      <c r="C21" s="657">
        <v>0</v>
      </c>
      <c r="D21" s="657">
        <v>0</v>
      </c>
      <c r="E21" s="657">
        <v>0</v>
      </c>
      <c r="F21" s="657">
        <v>0</v>
      </c>
      <c r="G21" s="640">
        <f t="shared" si="7"/>
        <v>0</v>
      </c>
      <c r="H21" s="657">
        <v>0</v>
      </c>
      <c r="I21" s="657">
        <v>0</v>
      </c>
    </row>
    <row r="22" spans="1:10" x14ac:dyDescent="0.25">
      <c r="A22" s="1267" t="s">
        <v>326</v>
      </c>
      <c r="B22" s="1268"/>
      <c r="C22" s="657"/>
      <c r="D22" s="657"/>
      <c r="E22" s="657"/>
      <c r="F22" s="657"/>
      <c r="G22" s="640">
        <f t="shared" si="7"/>
        <v>0</v>
      </c>
      <c r="H22" s="657"/>
      <c r="I22" s="657"/>
    </row>
    <row r="23" spans="1:10" ht="16.5" customHeight="1" x14ac:dyDescent="0.25">
      <c r="A23" s="1248" t="s">
        <v>327</v>
      </c>
      <c r="B23" s="1249"/>
      <c r="C23" s="640">
        <f>SUM(C24:C26)</f>
        <v>0</v>
      </c>
      <c r="D23" s="640">
        <f t="shared" ref="D23:I23" si="8">SUM(D24:D26)</f>
        <v>0</v>
      </c>
      <c r="E23" s="640">
        <f t="shared" si="8"/>
        <v>0</v>
      </c>
      <c r="F23" s="640">
        <f t="shared" si="8"/>
        <v>0</v>
      </c>
      <c r="G23" s="640">
        <f t="shared" si="8"/>
        <v>0</v>
      </c>
      <c r="H23" s="640">
        <f t="shared" si="8"/>
        <v>0</v>
      </c>
      <c r="I23" s="640">
        <f t="shared" si="8"/>
        <v>0</v>
      </c>
    </row>
    <row r="24" spans="1:10" x14ac:dyDescent="0.25">
      <c r="A24" s="1267" t="s">
        <v>328</v>
      </c>
      <c r="B24" s="1268"/>
      <c r="C24" s="657">
        <v>0</v>
      </c>
      <c r="D24" s="657">
        <v>0</v>
      </c>
      <c r="E24" s="657">
        <v>0</v>
      </c>
      <c r="F24" s="657">
        <v>0</v>
      </c>
      <c r="G24" s="640">
        <f t="shared" ref="G24:G26" si="9">+C24+D24-E24+F24</f>
        <v>0</v>
      </c>
      <c r="H24" s="657">
        <v>0</v>
      </c>
      <c r="I24" s="657">
        <v>0</v>
      </c>
    </row>
    <row r="25" spans="1:10" x14ac:dyDescent="0.25">
      <c r="A25" s="1267" t="s">
        <v>329</v>
      </c>
      <c r="B25" s="1268"/>
      <c r="C25" s="657">
        <v>0</v>
      </c>
      <c r="D25" s="657">
        <v>0</v>
      </c>
      <c r="E25" s="657">
        <v>0</v>
      </c>
      <c r="F25" s="657">
        <v>0</v>
      </c>
      <c r="G25" s="640">
        <f t="shared" si="9"/>
        <v>0</v>
      </c>
      <c r="H25" s="657">
        <v>0</v>
      </c>
      <c r="I25" s="657">
        <v>0</v>
      </c>
    </row>
    <row r="26" spans="1:10" x14ac:dyDescent="0.25">
      <c r="A26" s="1267" t="s">
        <v>330</v>
      </c>
      <c r="B26" s="1268"/>
      <c r="C26" s="657">
        <v>0</v>
      </c>
      <c r="D26" s="657">
        <v>0</v>
      </c>
      <c r="E26" s="657">
        <v>0</v>
      </c>
      <c r="F26" s="657">
        <v>0</v>
      </c>
      <c r="G26" s="640">
        <f t="shared" si="9"/>
        <v>0</v>
      </c>
      <c r="H26" s="657">
        <v>0</v>
      </c>
      <c r="I26" s="657">
        <v>0</v>
      </c>
    </row>
    <row r="27" spans="1:10" ht="7.5" customHeight="1" thickBot="1" x14ac:dyDescent="0.3">
      <c r="A27" s="1269"/>
      <c r="B27" s="1270"/>
      <c r="C27" s="643"/>
      <c r="D27" s="643"/>
      <c r="E27" s="643"/>
      <c r="F27" s="643"/>
      <c r="G27" s="643"/>
      <c r="H27" s="643"/>
      <c r="I27" s="643"/>
    </row>
    <row r="28" spans="1:10" ht="3.75" customHeight="1" x14ac:dyDescent="0.25"/>
    <row r="29" spans="1:10" ht="33" customHeight="1" x14ac:dyDescent="0.25">
      <c r="B29" s="607">
        <v>1</v>
      </c>
      <c r="C29" s="1260" t="s">
        <v>331</v>
      </c>
      <c r="D29" s="1260"/>
      <c r="E29" s="1260"/>
      <c r="F29" s="1260"/>
      <c r="G29" s="1260"/>
      <c r="H29" s="1260"/>
      <c r="I29" s="1260"/>
    </row>
    <row r="30" spans="1:10" ht="18.75" customHeight="1" x14ac:dyDescent="0.25">
      <c r="B30" s="607">
        <v>2</v>
      </c>
      <c r="C30" s="1260" t="s">
        <v>332</v>
      </c>
      <c r="D30" s="1260"/>
      <c r="E30" s="1260"/>
      <c r="F30" s="1260"/>
      <c r="G30" s="1260"/>
      <c r="H30" s="1260"/>
      <c r="I30" s="1260"/>
    </row>
    <row r="31" spans="1:10" ht="3.75" customHeight="1" thickBot="1" x14ac:dyDescent="0.3"/>
    <row r="32" spans="1:10" ht="19.5" x14ac:dyDescent="0.25">
      <c r="B32" s="1261" t="s">
        <v>333</v>
      </c>
      <c r="C32" s="602" t="s">
        <v>334</v>
      </c>
      <c r="D32" s="602" t="s">
        <v>335</v>
      </c>
      <c r="E32" s="602" t="s">
        <v>336</v>
      </c>
      <c r="F32" s="1264" t="s">
        <v>337</v>
      </c>
      <c r="G32" s="602" t="s">
        <v>338</v>
      </c>
    </row>
    <row r="33" spans="2:7" x14ac:dyDescent="0.25">
      <c r="B33" s="1262"/>
      <c r="C33" s="592" t="s">
        <v>339</v>
      </c>
      <c r="D33" s="592" t="s">
        <v>340</v>
      </c>
      <c r="E33" s="592" t="s">
        <v>341</v>
      </c>
      <c r="F33" s="1265"/>
      <c r="G33" s="592" t="s">
        <v>342</v>
      </c>
    </row>
    <row r="34" spans="2:7" ht="15.75" thickBot="1" x14ac:dyDescent="0.3">
      <c r="B34" s="1263"/>
      <c r="C34" s="603"/>
      <c r="D34" s="593" t="s">
        <v>343</v>
      </c>
      <c r="E34" s="603"/>
      <c r="F34" s="1266"/>
      <c r="G34" s="603"/>
    </row>
    <row r="35" spans="2:7" ht="19.5" x14ac:dyDescent="0.25">
      <c r="B35" s="604" t="s">
        <v>344</v>
      </c>
      <c r="C35" s="594"/>
      <c r="D35" s="594"/>
      <c r="E35" s="594"/>
      <c r="F35" s="594"/>
      <c r="G35" s="594"/>
    </row>
    <row r="36" spans="2:7" x14ac:dyDescent="0.25">
      <c r="B36" s="605" t="s">
        <v>345</v>
      </c>
      <c r="C36" s="641">
        <v>45000000</v>
      </c>
      <c r="D36" s="641">
        <v>120</v>
      </c>
      <c r="E36" s="923" t="s">
        <v>1120</v>
      </c>
      <c r="F36" s="641">
        <v>1610200</v>
      </c>
      <c r="G36" s="922">
        <v>7.9603000000000002</v>
      </c>
    </row>
    <row r="37" spans="2:7" x14ac:dyDescent="0.25">
      <c r="B37" s="605" t="s">
        <v>346</v>
      </c>
      <c r="C37" s="641">
        <v>45000000</v>
      </c>
      <c r="D37" s="641">
        <v>120</v>
      </c>
      <c r="E37" s="923" t="s">
        <v>1120</v>
      </c>
      <c r="F37" s="641">
        <v>1610200</v>
      </c>
      <c r="G37" s="922">
        <v>7.9603000000000002</v>
      </c>
    </row>
    <row r="38" spans="2:7" ht="15.75" thickBot="1" x14ac:dyDescent="0.3">
      <c r="B38" s="606" t="s">
        <v>347</v>
      </c>
      <c r="C38" s="642"/>
      <c r="D38" s="642"/>
      <c r="E38" s="642"/>
      <c r="F38" s="642"/>
      <c r="G38" s="642"/>
    </row>
  </sheetData>
  <sheetProtection formatColumns="0" formatRows="0" insertHyperlinks="0"/>
  <mergeCells count="29">
    <mergeCell ref="A19:B19"/>
    <mergeCell ref="A20:B20"/>
    <mergeCell ref="A21:B21"/>
    <mergeCell ref="A22:B22"/>
    <mergeCell ref="A18:B18"/>
    <mergeCell ref="C30:I30"/>
    <mergeCell ref="C29:I29"/>
    <mergeCell ref="B32:B34"/>
    <mergeCell ref="F32:F34"/>
    <mergeCell ref="A23:B23"/>
    <mergeCell ref="A24:B24"/>
    <mergeCell ref="A25:B25"/>
    <mergeCell ref="A26:B26"/>
    <mergeCell ref="A27:B27"/>
    <mergeCell ref="A8:B8"/>
    <mergeCell ref="A9:B9"/>
    <mergeCell ref="A13:B13"/>
    <mergeCell ref="A17:B17"/>
    <mergeCell ref="A1:I1"/>
    <mergeCell ref="A2:I2"/>
    <mergeCell ref="A3:I3"/>
    <mergeCell ref="A4:I4"/>
    <mergeCell ref="A5:B6"/>
    <mergeCell ref="D5:D6"/>
    <mergeCell ref="E5:E6"/>
    <mergeCell ref="F5:F6"/>
    <mergeCell ref="H5:H6"/>
    <mergeCell ref="I5:I6"/>
    <mergeCell ref="A7:B7"/>
  </mergeCells>
  <printOptions horizontalCentered="1"/>
  <pageMargins left="0.23622047244094491" right="0.23622047244094491" top="0.35433070866141736" bottom="0.35433070866141736" header="0.31496062992125984" footer="0.31496062992125984"/>
  <pageSetup scale="8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20"/>
  <sheetViews>
    <sheetView view="pageBreakPreview" zoomScaleNormal="100" zoomScaleSheetLayoutView="100" workbookViewId="0">
      <selection activeCell="A2" sqref="A2:K2"/>
    </sheetView>
  </sheetViews>
  <sheetFormatPr baseColWidth="10" defaultColWidth="11.42578125" defaultRowHeight="15" x14ac:dyDescent="0.25"/>
  <cols>
    <col min="1" max="1" width="23.5703125" customWidth="1"/>
  </cols>
  <sheetData>
    <row r="1" spans="1:11" ht="15.75" x14ac:dyDescent="0.25">
      <c r="A1" s="1208" t="str">
        <f>'ETCA-I-01'!A1:G1</f>
        <v>TELEVISORA DE HERMOSILLO, S.A. DE C.V.</v>
      </c>
      <c r="B1" s="1208"/>
      <c r="C1" s="1208"/>
      <c r="D1" s="1208"/>
      <c r="E1" s="1208"/>
      <c r="F1" s="1208"/>
      <c r="G1" s="1208"/>
      <c r="H1" s="1208"/>
      <c r="I1" s="1208"/>
      <c r="J1" s="1208"/>
      <c r="K1" s="1208"/>
    </row>
    <row r="2" spans="1:11" ht="15.75" customHeight="1" x14ac:dyDescent="0.25">
      <c r="A2" s="1206" t="s">
        <v>348</v>
      </c>
      <c r="B2" s="1206"/>
      <c r="C2" s="1206"/>
      <c r="D2" s="1206"/>
      <c r="E2" s="1206"/>
      <c r="F2" s="1206"/>
      <c r="G2" s="1206"/>
      <c r="H2" s="1206"/>
      <c r="I2" s="1206"/>
      <c r="J2" s="1206"/>
      <c r="K2" s="1206"/>
    </row>
    <row r="3" spans="1:11" ht="15.75" customHeight="1" x14ac:dyDescent="0.25">
      <c r="A3" s="1250" t="str">
        <f>'ETCA-I-09'!A3:I3</f>
        <v>Del 01 de Enero al 31 de Diciembre de 2020</v>
      </c>
      <c r="B3" s="1250"/>
      <c r="C3" s="1250"/>
      <c r="D3" s="1250"/>
      <c r="E3" s="1250"/>
      <c r="F3" s="1250"/>
      <c r="G3" s="1250"/>
      <c r="H3" s="1250"/>
      <c r="I3" s="1250"/>
      <c r="J3" s="1250"/>
      <c r="K3" s="1250"/>
    </row>
    <row r="4" spans="1:11" ht="15.75" thickBot="1" x14ac:dyDescent="0.3">
      <c r="A4" s="1251" t="s">
        <v>84</v>
      </c>
      <c r="B4" s="1251"/>
      <c r="C4" s="1251"/>
      <c r="D4" s="1251"/>
      <c r="E4" s="1251"/>
      <c r="F4" s="1251"/>
      <c r="G4" s="1251"/>
      <c r="H4" s="1251"/>
      <c r="I4" s="1251"/>
      <c r="J4" s="1251"/>
      <c r="K4" s="1251"/>
    </row>
    <row r="5" spans="1:11" ht="115.5" thickBot="1" x14ac:dyDescent="0.3">
      <c r="A5" s="596" t="s">
        <v>349</v>
      </c>
      <c r="B5" s="597" t="s">
        <v>350</v>
      </c>
      <c r="C5" s="597" t="s">
        <v>351</v>
      </c>
      <c r="D5" s="597" t="s">
        <v>352</v>
      </c>
      <c r="E5" s="597" t="s">
        <v>353</v>
      </c>
      <c r="F5" s="597" t="s">
        <v>354</v>
      </c>
      <c r="G5" s="597" t="s">
        <v>355</v>
      </c>
      <c r="H5" s="597" t="s">
        <v>356</v>
      </c>
      <c r="I5" s="801" t="s">
        <v>1052</v>
      </c>
      <c r="J5" s="801" t="s">
        <v>1053</v>
      </c>
      <c r="K5" s="801" t="s">
        <v>1054</v>
      </c>
    </row>
    <row r="6" spans="1:11" x14ac:dyDescent="0.25">
      <c r="A6" s="589"/>
      <c r="B6" s="591"/>
      <c r="C6" s="591"/>
      <c r="D6" s="591"/>
      <c r="E6" s="591"/>
      <c r="F6" s="591"/>
      <c r="G6" s="591"/>
      <c r="H6" s="591"/>
      <c r="I6" s="591"/>
      <c r="J6" s="591"/>
      <c r="K6" s="591"/>
    </row>
    <row r="7" spans="1:11" ht="25.5" x14ac:dyDescent="0.25">
      <c r="A7" s="598" t="s">
        <v>357</v>
      </c>
      <c r="B7" s="644">
        <f t="shared" ref="B7:J7" si="0">B8+B9+B10+B11</f>
        <v>0</v>
      </c>
      <c r="C7" s="644">
        <f t="shared" si="0"/>
        <v>0</v>
      </c>
      <c r="D7" s="644">
        <f t="shared" si="0"/>
        <v>0</v>
      </c>
      <c r="E7" s="644">
        <f t="shared" si="0"/>
        <v>0</v>
      </c>
      <c r="F7" s="644">
        <f t="shared" si="0"/>
        <v>0</v>
      </c>
      <c r="G7" s="644">
        <f t="shared" si="0"/>
        <v>0</v>
      </c>
      <c r="H7" s="644">
        <f t="shared" si="0"/>
        <v>0</v>
      </c>
      <c r="I7" s="644">
        <f t="shared" si="0"/>
        <v>0</v>
      </c>
      <c r="J7" s="644">
        <f t="shared" si="0"/>
        <v>0</v>
      </c>
      <c r="K7" s="644">
        <f>E7-J7</f>
        <v>0</v>
      </c>
    </row>
    <row r="8" spans="1:11" x14ac:dyDescent="0.25">
      <c r="A8" s="599" t="s">
        <v>358</v>
      </c>
      <c r="B8" s="648">
        <v>0</v>
      </c>
      <c r="C8" s="648">
        <v>0</v>
      </c>
      <c r="D8" s="648">
        <v>0</v>
      </c>
      <c r="E8" s="648">
        <v>0</v>
      </c>
      <c r="F8" s="648">
        <v>0</v>
      </c>
      <c r="G8" s="648">
        <v>0</v>
      </c>
      <c r="H8" s="648">
        <v>0</v>
      </c>
      <c r="I8" s="648">
        <v>0</v>
      </c>
      <c r="J8" s="648">
        <v>0</v>
      </c>
      <c r="K8" s="644">
        <f t="shared" ref="K8:K11" si="1">E8-J8</f>
        <v>0</v>
      </c>
    </row>
    <row r="9" spans="1:11" x14ac:dyDescent="0.25">
      <c r="A9" s="599" t="s">
        <v>359</v>
      </c>
      <c r="B9" s="648">
        <v>0</v>
      </c>
      <c r="C9" s="648"/>
      <c r="D9" s="648"/>
      <c r="E9" s="648">
        <v>0</v>
      </c>
      <c r="F9" s="648"/>
      <c r="G9" s="648"/>
      <c r="H9" s="648"/>
      <c r="I9" s="648"/>
      <c r="J9" s="648">
        <v>0</v>
      </c>
      <c r="K9" s="644">
        <f t="shared" si="1"/>
        <v>0</v>
      </c>
    </row>
    <row r="10" spans="1:11" x14ac:dyDescent="0.25">
      <c r="A10" s="599" t="s">
        <v>360</v>
      </c>
      <c r="B10" s="648">
        <v>0</v>
      </c>
      <c r="C10" s="648">
        <v>0</v>
      </c>
      <c r="D10" s="648">
        <v>0</v>
      </c>
      <c r="E10" s="648">
        <v>0</v>
      </c>
      <c r="F10" s="648">
        <v>0</v>
      </c>
      <c r="G10" s="648">
        <v>0</v>
      </c>
      <c r="H10" s="648">
        <v>0</v>
      </c>
      <c r="I10" s="648">
        <v>0</v>
      </c>
      <c r="J10" s="648">
        <v>0</v>
      </c>
      <c r="K10" s="644">
        <f t="shared" si="1"/>
        <v>0</v>
      </c>
    </row>
    <row r="11" spans="1:11" x14ac:dyDescent="0.25">
      <c r="A11" s="599" t="s">
        <v>361</v>
      </c>
      <c r="B11" s="648">
        <v>0</v>
      </c>
      <c r="C11" s="648"/>
      <c r="D11" s="648"/>
      <c r="E11" s="648">
        <v>0</v>
      </c>
      <c r="F11" s="648"/>
      <c r="G11" s="648"/>
      <c r="H11" s="648"/>
      <c r="I11" s="648"/>
      <c r="J11" s="648">
        <v>0</v>
      </c>
      <c r="K11" s="644">
        <f t="shared" si="1"/>
        <v>0</v>
      </c>
    </row>
    <row r="12" spans="1:11" x14ac:dyDescent="0.25">
      <c r="A12" s="590"/>
      <c r="B12" s="644"/>
      <c r="C12" s="644"/>
      <c r="D12" s="644"/>
      <c r="E12" s="644"/>
      <c r="F12" s="644"/>
      <c r="G12" s="644"/>
      <c r="H12" s="644"/>
      <c r="I12" s="644"/>
      <c r="J12" s="644"/>
      <c r="K12" s="644"/>
    </row>
    <row r="13" spans="1:11" ht="25.5" x14ac:dyDescent="0.25">
      <c r="A13" s="598" t="s">
        <v>362</v>
      </c>
      <c r="B13" s="644">
        <f t="shared" ref="B13:J13" si="2">B14+B15+B16+B17</f>
        <v>0</v>
      </c>
      <c r="C13" s="644">
        <f t="shared" si="2"/>
        <v>0</v>
      </c>
      <c r="D13" s="644">
        <f t="shared" si="2"/>
        <v>0</v>
      </c>
      <c r="E13" s="644">
        <f t="shared" si="2"/>
        <v>0</v>
      </c>
      <c r="F13" s="644">
        <f t="shared" si="2"/>
        <v>0</v>
      </c>
      <c r="G13" s="644">
        <f t="shared" si="2"/>
        <v>0</v>
      </c>
      <c r="H13" s="644">
        <f t="shared" si="2"/>
        <v>0</v>
      </c>
      <c r="I13" s="644">
        <f t="shared" si="2"/>
        <v>0</v>
      </c>
      <c r="J13" s="644">
        <f t="shared" si="2"/>
        <v>0</v>
      </c>
      <c r="K13" s="644">
        <f>E13-J13</f>
        <v>0</v>
      </c>
    </row>
    <row r="14" spans="1:11" x14ac:dyDescent="0.25">
      <c r="A14" s="599" t="s">
        <v>363</v>
      </c>
      <c r="B14" s="648">
        <v>0</v>
      </c>
      <c r="C14" s="648"/>
      <c r="D14" s="648"/>
      <c r="E14" s="648">
        <v>0</v>
      </c>
      <c r="F14" s="648"/>
      <c r="G14" s="648"/>
      <c r="H14" s="648"/>
      <c r="I14" s="648"/>
      <c r="J14" s="648"/>
      <c r="K14" s="644">
        <f t="shared" ref="K14:K17" si="3">E14-J14</f>
        <v>0</v>
      </c>
    </row>
    <row r="15" spans="1:11" x14ac:dyDescent="0.25">
      <c r="A15" s="599" t="s">
        <v>364</v>
      </c>
      <c r="B15" s="648">
        <v>0</v>
      </c>
      <c r="C15" s="648"/>
      <c r="D15" s="648">
        <v>0</v>
      </c>
      <c r="E15" s="648">
        <v>0</v>
      </c>
      <c r="F15" s="648">
        <v>0</v>
      </c>
      <c r="G15" s="648">
        <v>0</v>
      </c>
      <c r="H15" s="648">
        <v>0</v>
      </c>
      <c r="I15" s="648">
        <v>0</v>
      </c>
      <c r="J15" s="648">
        <v>0</v>
      </c>
      <c r="K15" s="644">
        <f t="shared" si="3"/>
        <v>0</v>
      </c>
    </row>
    <row r="16" spans="1:11" x14ac:dyDescent="0.25">
      <c r="A16" s="599" t="s">
        <v>365</v>
      </c>
      <c r="B16" s="648">
        <v>0</v>
      </c>
      <c r="C16" s="648">
        <v>0</v>
      </c>
      <c r="D16" s="648"/>
      <c r="E16" s="648">
        <v>0</v>
      </c>
      <c r="F16" s="648"/>
      <c r="G16" s="648"/>
      <c r="H16" s="648"/>
      <c r="I16" s="648"/>
      <c r="J16" s="648"/>
      <c r="K16" s="644">
        <f t="shared" si="3"/>
        <v>0</v>
      </c>
    </row>
    <row r="17" spans="1:11" x14ac:dyDescent="0.25">
      <c r="A17" s="599" t="s">
        <v>366</v>
      </c>
      <c r="B17" s="648">
        <v>0</v>
      </c>
      <c r="C17" s="648"/>
      <c r="D17" s="648"/>
      <c r="E17" s="648">
        <v>0</v>
      </c>
      <c r="F17" s="648"/>
      <c r="G17" s="648"/>
      <c r="H17" s="648"/>
      <c r="I17" s="648"/>
      <c r="J17" s="648"/>
      <c r="K17" s="644">
        <f t="shared" si="3"/>
        <v>0</v>
      </c>
    </row>
    <row r="18" spans="1:11" x14ac:dyDescent="0.25">
      <c r="A18" s="590"/>
      <c r="B18" s="644">
        <v>0</v>
      </c>
      <c r="C18" s="644"/>
      <c r="D18" s="644"/>
      <c r="E18" s="644"/>
      <c r="F18" s="644"/>
      <c r="G18" s="644"/>
      <c r="H18" s="644"/>
      <c r="I18" s="644"/>
      <c r="J18" s="644"/>
      <c r="K18" s="649"/>
    </row>
    <row r="19" spans="1:11" ht="38.25" x14ac:dyDescent="0.25">
      <c r="A19" s="598" t="s">
        <v>367</v>
      </c>
      <c r="B19" s="644">
        <f>B7+B13</f>
        <v>0</v>
      </c>
      <c r="C19" s="644">
        <f t="shared" ref="C19:J19" si="4">C7+C13</f>
        <v>0</v>
      </c>
      <c r="D19" s="644">
        <f t="shared" si="4"/>
        <v>0</v>
      </c>
      <c r="E19" s="644">
        <f t="shared" si="4"/>
        <v>0</v>
      </c>
      <c r="F19" s="644">
        <f t="shared" si="4"/>
        <v>0</v>
      </c>
      <c r="G19" s="644">
        <f t="shared" si="4"/>
        <v>0</v>
      </c>
      <c r="H19" s="644">
        <f t="shared" si="4"/>
        <v>0</v>
      </c>
      <c r="I19" s="644">
        <f t="shared" si="4"/>
        <v>0</v>
      </c>
      <c r="J19" s="644">
        <f t="shared" si="4"/>
        <v>0</v>
      </c>
      <c r="K19" s="644">
        <f>E19-J19</f>
        <v>0</v>
      </c>
    </row>
    <row r="20" spans="1:11" ht="15.75" thickBot="1" x14ac:dyDescent="0.3">
      <c r="A20" s="600"/>
      <c r="B20" s="601"/>
      <c r="C20" s="601"/>
      <c r="D20" s="601"/>
      <c r="E20" s="601"/>
      <c r="F20" s="601"/>
      <c r="G20" s="601"/>
      <c r="H20" s="601"/>
      <c r="I20" s="601"/>
      <c r="J20" s="601"/>
      <c r="K20" s="601"/>
    </row>
  </sheetData>
  <mergeCells count="4">
    <mergeCell ref="A1:K1"/>
    <mergeCell ref="A2:K2"/>
    <mergeCell ref="A3:K3"/>
    <mergeCell ref="A4:K4"/>
  </mergeCells>
  <printOptions horizontalCentered="1"/>
  <pageMargins left="0.23622047244094491" right="0.23622047244094491" top="0.74803149606299213" bottom="0.74803149606299213" header="0.31496062992125984" footer="0.31496062992125984"/>
  <pageSetup scale="85"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6"/>
  <dimension ref="A1:I49"/>
  <sheetViews>
    <sheetView view="pageBreakPreview" topLeftCell="A2" zoomScale="90" zoomScaleNormal="100" zoomScaleSheetLayoutView="90" workbookViewId="0">
      <selection activeCell="I28" sqref="I28"/>
    </sheetView>
  </sheetViews>
  <sheetFormatPr baseColWidth="10" defaultColWidth="11.28515625" defaultRowHeight="16.5" x14ac:dyDescent="0.3"/>
  <cols>
    <col min="1" max="1" width="18.85546875" style="3" customWidth="1"/>
    <col min="2" max="7" width="11.28515625" style="3"/>
    <col min="8" max="8" width="12.140625" style="3" customWidth="1"/>
    <col min="9" max="9" width="14.28515625" style="3" customWidth="1"/>
    <col min="10" max="16384" width="11.28515625" style="3"/>
  </cols>
  <sheetData>
    <row r="1" spans="1:9" x14ac:dyDescent="0.3">
      <c r="A1" s="1281" t="str">
        <f>'ETCA-I-01'!A1:G1</f>
        <v>TELEVISORA DE HERMOSILLO, S.A. DE C.V.</v>
      </c>
      <c r="B1" s="1281"/>
      <c r="C1" s="1281"/>
      <c r="D1" s="1281"/>
      <c r="E1" s="1281"/>
      <c r="F1" s="1281"/>
      <c r="G1" s="1281"/>
      <c r="H1" s="1281"/>
      <c r="I1" s="1281"/>
    </row>
    <row r="2" spans="1:9" x14ac:dyDescent="0.3">
      <c r="A2" s="1282" t="s">
        <v>8</v>
      </c>
      <c r="B2" s="1282"/>
      <c r="C2" s="1282"/>
      <c r="D2" s="1282"/>
      <c r="E2" s="1282"/>
      <c r="F2" s="1282"/>
      <c r="G2" s="1282"/>
      <c r="H2" s="1282"/>
      <c r="I2" s="1282"/>
    </row>
    <row r="3" spans="1:9" x14ac:dyDescent="0.3">
      <c r="A3" s="1283" t="str">
        <f>'ETCA-I-01'!A3:G3</f>
        <v>Al 31 de Diciembre de 2020</v>
      </c>
      <c r="B3" s="1283"/>
      <c r="C3" s="1283"/>
      <c r="D3" s="1283"/>
      <c r="E3" s="1283"/>
      <c r="F3" s="1283"/>
      <c r="G3" s="1283"/>
      <c r="H3" s="1283"/>
      <c r="I3" s="1283"/>
    </row>
    <row r="4" spans="1:9" ht="18" customHeight="1" thickBot="1" x14ac:dyDescent="0.35">
      <c r="A4" s="5"/>
      <c r="B4" s="1284" t="s">
        <v>1032</v>
      </c>
      <c r="C4" s="1284"/>
      <c r="D4" s="1284"/>
      <c r="E4" s="1284"/>
      <c r="F4" s="1284"/>
      <c r="G4" s="1284"/>
      <c r="H4" s="307"/>
      <c r="I4" s="5"/>
    </row>
    <row r="5" spans="1:9" x14ac:dyDescent="0.3">
      <c r="A5" s="8"/>
      <c r="B5" s="9"/>
      <c r="C5" s="9"/>
      <c r="D5" s="9"/>
      <c r="E5" s="9"/>
      <c r="F5" s="9"/>
      <c r="G5" s="9"/>
      <c r="H5" s="9"/>
      <c r="I5" s="10"/>
    </row>
    <row r="6" spans="1:9" x14ac:dyDescent="0.3">
      <c r="A6" s="11"/>
      <c r="B6" s="12"/>
      <c r="C6" s="12"/>
      <c r="D6" s="12"/>
      <c r="E6" s="12"/>
      <c r="F6" s="12"/>
      <c r="G6" s="12"/>
      <c r="H6" s="12"/>
      <c r="I6" s="13"/>
    </row>
    <row r="7" spans="1:9" x14ac:dyDescent="0.3">
      <c r="A7" s="14" t="s">
        <v>368</v>
      </c>
      <c r="B7" s="12"/>
      <c r="C7" s="12"/>
      <c r="D7" s="12"/>
      <c r="E7" s="12"/>
      <c r="F7" s="12"/>
      <c r="G7" s="12"/>
      <c r="H7" s="12"/>
      <c r="I7" s="13"/>
    </row>
    <row r="8" spans="1:9" x14ac:dyDescent="0.3">
      <c r="A8" s="14"/>
      <c r="B8" s="12"/>
      <c r="C8" s="12"/>
      <c r="D8" s="12"/>
      <c r="E8" s="12"/>
      <c r="F8" s="12"/>
      <c r="G8" s="12"/>
      <c r="H8" s="12"/>
      <c r="I8" s="13"/>
    </row>
    <row r="9" spans="1:9" x14ac:dyDescent="0.3">
      <c r="A9" s="14"/>
      <c r="B9" s="12"/>
      <c r="C9" s="12"/>
      <c r="D9" s="12"/>
      <c r="E9" s="12"/>
      <c r="F9" s="12"/>
      <c r="G9" s="12"/>
      <c r="H9" s="12"/>
      <c r="I9" s="13"/>
    </row>
    <row r="10" spans="1:9" x14ac:dyDescent="0.3">
      <c r="A10" s="14"/>
      <c r="B10" s="12"/>
      <c r="C10" s="12"/>
      <c r="D10" s="12"/>
      <c r="E10" s="12"/>
      <c r="F10" s="12"/>
      <c r="G10" s="12"/>
      <c r="H10" s="12"/>
      <c r="I10" s="13"/>
    </row>
    <row r="11" spans="1:9" x14ac:dyDescent="0.3">
      <c r="A11" s="14"/>
      <c r="B11" s="12"/>
      <c r="C11" s="12"/>
      <c r="D11" s="12"/>
      <c r="E11" s="12"/>
      <c r="F11" s="12"/>
      <c r="G11" s="12"/>
      <c r="H11" s="12"/>
      <c r="I11" s="13"/>
    </row>
    <row r="12" spans="1:9" ht="15.75" customHeight="1" x14ac:dyDescent="0.3">
      <c r="A12" s="11"/>
      <c r="B12" s="12"/>
      <c r="C12" s="15"/>
      <c r="D12" s="15"/>
      <c r="E12" s="15"/>
      <c r="F12" s="15"/>
      <c r="G12" s="15"/>
      <c r="H12" s="15"/>
      <c r="I12" s="13"/>
    </row>
    <row r="13" spans="1:9" ht="15" customHeight="1" thickBot="1" x14ac:dyDescent="0.35">
      <c r="A13" s="16"/>
      <c r="B13" s="1"/>
      <c r="C13" s="17"/>
      <c r="D13" s="17"/>
      <c r="E13" s="17"/>
      <c r="F13" s="17"/>
      <c r="G13" s="17"/>
      <c r="H13" s="17"/>
      <c r="I13" s="2"/>
    </row>
    <row r="14" spans="1:9" ht="15" customHeight="1" thickBot="1" x14ac:dyDescent="0.35">
      <c r="A14" s="11"/>
      <c r="B14" s="12"/>
      <c r="C14" s="15"/>
      <c r="D14" s="15"/>
      <c r="E14" s="15"/>
      <c r="F14" s="15"/>
      <c r="G14" s="15"/>
      <c r="H14" s="15"/>
      <c r="I14" s="13"/>
    </row>
    <row r="15" spans="1:9" ht="15" customHeight="1" x14ac:dyDescent="0.3">
      <c r="A15" s="11"/>
      <c r="B15" s="12"/>
      <c r="C15" s="1272"/>
      <c r="D15" s="1273"/>
      <c r="E15" s="1273"/>
      <c r="F15" s="1273"/>
      <c r="G15" s="1273"/>
      <c r="H15" s="1274"/>
      <c r="I15" s="13"/>
    </row>
    <row r="16" spans="1:9" ht="15" customHeight="1" x14ac:dyDescent="0.3">
      <c r="A16" s="11"/>
      <c r="B16" s="12"/>
      <c r="C16" s="1275"/>
      <c r="D16" s="1276"/>
      <c r="E16" s="1276"/>
      <c r="F16" s="1276"/>
      <c r="G16" s="1276"/>
      <c r="H16" s="1277"/>
      <c r="I16" s="13"/>
    </row>
    <row r="17" spans="1:9" ht="15" customHeight="1" x14ac:dyDescent="0.3">
      <c r="A17" s="11"/>
      <c r="B17" s="12"/>
      <c r="C17" s="1275"/>
      <c r="D17" s="1276"/>
      <c r="E17" s="1276"/>
      <c r="F17" s="1276"/>
      <c r="G17" s="1276"/>
      <c r="H17" s="1277"/>
      <c r="I17" s="13"/>
    </row>
    <row r="18" spans="1:9" ht="15" customHeight="1" x14ac:dyDescent="0.3">
      <c r="A18" s="14" t="s">
        <v>369</v>
      </c>
      <c r="B18" s="12"/>
      <c r="C18" s="1275"/>
      <c r="D18" s="1276"/>
      <c r="E18" s="1276"/>
      <c r="F18" s="1276"/>
      <c r="G18" s="1276"/>
      <c r="H18" s="1277"/>
      <c r="I18" s="13"/>
    </row>
    <row r="19" spans="1:9" ht="15" customHeight="1" x14ac:dyDescent="0.3">
      <c r="A19" s="11"/>
      <c r="B19" s="12"/>
      <c r="C19" s="1275"/>
      <c r="D19" s="1276"/>
      <c r="E19" s="1276"/>
      <c r="F19" s="1276"/>
      <c r="G19" s="1276"/>
      <c r="H19" s="1277"/>
      <c r="I19" s="13"/>
    </row>
    <row r="20" spans="1:9" ht="15" customHeight="1" x14ac:dyDescent="0.3">
      <c r="A20" s="11"/>
      <c r="B20" s="12"/>
      <c r="C20" s="1275"/>
      <c r="D20" s="1276"/>
      <c r="E20" s="1276"/>
      <c r="F20" s="1276"/>
      <c r="G20" s="1276"/>
      <c r="H20" s="1277"/>
      <c r="I20" s="13"/>
    </row>
    <row r="21" spans="1:9" ht="15" customHeight="1" x14ac:dyDescent="0.3">
      <c r="A21" s="11"/>
      <c r="B21" s="12"/>
      <c r="C21" s="1275"/>
      <c r="D21" s="1276"/>
      <c r="E21" s="1276"/>
      <c r="F21" s="1276"/>
      <c r="G21" s="1276"/>
      <c r="H21" s="1277"/>
      <c r="I21" s="13"/>
    </row>
    <row r="22" spans="1:9" ht="15" customHeight="1" x14ac:dyDescent="0.3">
      <c r="A22" s="11"/>
      <c r="B22" s="12"/>
      <c r="C22" s="1275"/>
      <c r="D22" s="1276"/>
      <c r="E22" s="1276"/>
      <c r="F22" s="1276"/>
      <c r="G22" s="1276"/>
      <c r="H22" s="1277"/>
      <c r="I22" s="13"/>
    </row>
    <row r="23" spans="1:9" ht="15" customHeight="1" x14ac:dyDescent="0.3">
      <c r="A23" s="11"/>
      <c r="B23" s="12"/>
      <c r="C23" s="1275"/>
      <c r="D23" s="1276"/>
      <c r="E23" s="1276"/>
      <c r="F23" s="1276"/>
      <c r="G23" s="1276"/>
      <c r="H23" s="1277"/>
      <c r="I23" s="13"/>
    </row>
    <row r="24" spans="1:9" ht="15" customHeight="1" x14ac:dyDescent="0.3">
      <c r="A24" s="11"/>
      <c r="B24" s="12"/>
      <c r="C24" s="1275"/>
      <c r="D24" s="1276"/>
      <c r="E24" s="1276"/>
      <c r="F24" s="1276"/>
      <c r="G24" s="1276"/>
      <c r="H24" s="1277"/>
      <c r="I24" s="13"/>
    </row>
    <row r="25" spans="1:9" ht="15" customHeight="1" x14ac:dyDescent="0.3">
      <c r="A25" s="11"/>
      <c r="B25" s="12"/>
      <c r="C25" s="1275"/>
      <c r="D25" s="1276"/>
      <c r="E25" s="1276"/>
      <c r="F25" s="1276"/>
      <c r="G25" s="1276"/>
      <c r="H25" s="1277"/>
      <c r="I25" s="13"/>
    </row>
    <row r="26" spans="1:9" ht="14.25" customHeight="1" x14ac:dyDescent="0.3">
      <c r="A26" s="11"/>
      <c r="B26" s="12"/>
      <c r="C26" s="1275"/>
      <c r="D26" s="1276"/>
      <c r="E26" s="1276"/>
      <c r="F26" s="1276"/>
      <c r="G26" s="1276"/>
      <c r="H26" s="1277"/>
      <c r="I26" s="13"/>
    </row>
    <row r="27" spans="1:9" ht="15.75" customHeight="1" x14ac:dyDescent="0.3">
      <c r="A27" s="11"/>
      <c r="B27" s="12"/>
      <c r="C27" s="1275"/>
      <c r="D27" s="1276"/>
      <c r="E27" s="1276"/>
      <c r="F27" s="1276"/>
      <c r="G27" s="1276"/>
      <c r="H27" s="1277"/>
      <c r="I27" s="13"/>
    </row>
    <row r="28" spans="1:9" x14ac:dyDescent="0.3">
      <c r="A28" s="11"/>
      <c r="B28" s="12"/>
      <c r="C28" s="1275"/>
      <c r="D28" s="1276"/>
      <c r="E28" s="1276"/>
      <c r="F28" s="1276"/>
      <c r="G28" s="1276"/>
      <c r="H28" s="1277"/>
      <c r="I28" s="13"/>
    </row>
    <row r="29" spans="1:9" ht="23.25" customHeight="1" thickBot="1" x14ac:dyDescent="0.35">
      <c r="A29" s="11"/>
      <c r="B29" s="12"/>
      <c r="C29" s="1278"/>
      <c r="D29" s="1279"/>
      <c r="E29" s="1279"/>
      <c r="F29" s="1279"/>
      <c r="G29" s="1279"/>
      <c r="H29" s="1280"/>
      <c r="I29" s="13"/>
    </row>
    <row r="30" spans="1:9" s="6" customFormat="1" ht="27.75" customHeight="1" thickBot="1" x14ac:dyDescent="0.3">
      <c r="A30" s="924"/>
      <c r="B30" s="1271" t="s">
        <v>2177</v>
      </c>
      <c r="C30" s="1271"/>
      <c r="D30" s="1271"/>
      <c r="E30" s="1271"/>
      <c r="F30" s="1271"/>
      <c r="G30" s="1271"/>
      <c r="H30" s="1271"/>
      <c r="I30" s="925"/>
    </row>
    <row r="31" spans="1:9" x14ac:dyDescent="0.3">
      <c r="A31" s="11"/>
      <c r="B31" s="12"/>
      <c r="C31" s="12"/>
      <c r="D31" s="12"/>
      <c r="E31" s="12"/>
      <c r="F31" s="12"/>
      <c r="G31" s="12"/>
      <c r="H31" s="12"/>
      <c r="I31" s="13"/>
    </row>
    <row r="32" spans="1:9" x14ac:dyDescent="0.3">
      <c r="A32" s="14" t="s">
        <v>370</v>
      </c>
      <c r="B32" s="12"/>
      <c r="C32" s="12"/>
      <c r="D32" s="12"/>
      <c r="E32" s="12"/>
      <c r="F32" s="12"/>
      <c r="G32" s="12"/>
      <c r="H32" s="12"/>
      <c r="I32" s="13"/>
    </row>
    <row r="33" spans="1:9" x14ac:dyDescent="0.3">
      <c r="A33" s="11"/>
      <c r="B33" s="12"/>
      <c r="C33" s="12"/>
      <c r="D33" s="12"/>
      <c r="E33" s="12"/>
      <c r="F33" s="12"/>
      <c r="G33" s="12"/>
      <c r="H33" s="12"/>
      <c r="I33" s="13"/>
    </row>
    <row r="34" spans="1:9" x14ac:dyDescent="0.3">
      <c r="A34" s="11"/>
      <c r="B34" s="12"/>
      <c r="C34" s="12"/>
      <c r="D34" s="12"/>
      <c r="E34" s="12"/>
      <c r="F34" s="12"/>
      <c r="G34" s="12"/>
      <c r="H34" s="12"/>
      <c r="I34" s="13"/>
    </row>
    <row r="35" spans="1:9" x14ac:dyDescent="0.3">
      <c r="A35" s="11"/>
      <c r="B35" s="12"/>
      <c r="C35" s="12"/>
      <c r="D35" s="12"/>
      <c r="E35" s="12"/>
      <c r="F35" s="12"/>
      <c r="G35" s="12"/>
      <c r="H35" s="12"/>
      <c r="I35" s="13"/>
    </row>
    <row r="36" spans="1:9" x14ac:dyDescent="0.3">
      <c r="A36" s="11"/>
      <c r="B36" s="12"/>
      <c r="C36" s="12"/>
      <c r="D36" s="12"/>
      <c r="E36" s="12"/>
      <c r="F36" s="12"/>
      <c r="G36" s="12"/>
      <c r="H36" s="12"/>
      <c r="I36" s="13"/>
    </row>
    <row r="37" spans="1:9" x14ac:dyDescent="0.3">
      <c r="A37" s="11"/>
      <c r="B37" s="12"/>
      <c r="C37" s="12"/>
      <c r="D37" s="12"/>
      <c r="E37" s="12"/>
      <c r="F37" s="12"/>
      <c r="G37" s="12"/>
      <c r="H37" s="12"/>
      <c r="I37" s="13"/>
    </row>
    <row r="38" spans="1:9" x14ac:dyDescent="0.3">
      <c r="A38" s="11"/>
      <c r="B38" s="12"/>
      <c r="C38" s="12"/>
      <c r="D38" s="12"/>
      <c r="E38" s="12"/>
      <c r="F38" s="12"/>
      <c r="G38" s="12"/>
      <c r="H38" s="12"/>
      <c r="I38" s="13"/>
    </row>
    <row r="39" spans="1:9" x14ac:dyDescent="0.3">
      <c r="A39" s="11"/>
      <c r="B39" s="12"/>
      <c r="C39" s="12"/>
      <c r="D39" s="12"/>
      <c r="E39" s="12"/>
      <c r="F39" s="12"/>
      <c r="G39" s="12"/>
      <c r="H39" s="12"/>
      <c r="I39" s="13"/>
    </row>
    <row r="40" spans="1:9" ht="17.25" thickBot="1" x14ac:dyDescent="0.35">
      <c r="A40" s="16"/>
      <c r="B40" s="1"/>
      <c r="C40" s="1"/>
      <c r="D40" s="1"/>
      <c r="E40" s="1"/>
      <c r="F40" s="1"/>
      <c r="G40" s="1"/>
      <c r="H40" s="1"/>
      <c r="I40" s="2"/>
    </row>
    <row r="41" spans="1:9" x14ac:dyDescent="0.3">
      <c r="A41" s="3" t="s">
        <v>243</v>
      </c>
    </row>
    <row r="47" spans="1:9" x14ac:dyDescent="0.3">
      <c r="A47" s="12"/>
      <c r="B47" s="12"/>
      <c r="C47" s="12"/>
      <c r="D47" s="12"/>
      <c r="E47" s="12"/>
      <c r="F47" s="12"/>
      <c r="G47" s="12"/>
      <c r="H47" s="12"/>
      <c r="I47" s="12"/>
    </row>
    <row r="48" spans="1:9" x14ac:dyDescent="0.3">
      <c r="A48" s="12"/>
      <c r="B48" s="12"/>
      <c r="C48" s="12"/>
      <c r="D48" s="12"/>
      <c r="E48" s="12"/>
      <c r="F48" s="12"/>
      <c r="G48" s="12"/>
      <c r="H48" s="12"/>
      <c r="I48" s="12"/>
    </row>
    <row r="49" spans="1:9" x14ac:dyDescent="0.3">
      <c r="A49" s="12"/>
      <c r="B49" s="12"/>
      <c r="C49" s="12"/>
      <c r="D49" s="12"/>
      <c r="E49" s="12"/>
      <c r="F49" s="12"/>
      <c r="G49" s="12"/>
      <c r="H49" s="12"/>
      <c r="I49" s="12"/>
    </row>
  </sheetData>
  <mergeCells count="6">
    <mergeCell ref="B30:H30"/>
    <mergeCell ref="C15:H29"/>
    <mergeCell ref="A1:I1"/>
    <mergeCell ref="A2:I2"/>
    <mergeCell ref="A3:I3"/>
    <mergeCell ref="B4:G4"/>
  </mergeCells>
  <pageMargins left="0.43307086614173229" right="0.31496062992125984" top="0.55118110236220474" bottom="0.74803149606299213" header="0.31496062992125984" footer="0.31496062992125984"/>
  <pageSetup scale="85"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7"/>
  <dimension ref="A1:J49"/>
  <sheetViews>
    <sheetView view="pageBreakPreview" zoomScaleNormal="100" zoomScaleSheetLayoutView="100" workbookViewId="0">
      <selection activeCell="A2" sqref="A2:J2"/>
    </sheetView>
  </sheetViews>
  <sheetFormatPr baseColWidth="10" defaultColWidth="11.28515625" defaultRowHeight="16.5" x14ac:dyDescent="0.3"/>
  <cols>
    <col min="1" max="1" width="3.7109375" style="3" customWidth="1"/>
    <col min="2" max="8" width="11.28515625" style="3"/>
    <col min="9" max="9" width="12.28515625" style="3" customWidth="1"/>
    <col min="10" max="16384" width="11.28515625" style="3"/>
  </cols>
  <sheetData>
    <row r="1" spans="1:10" x14ac:dyDescent="0.3">
      <c r="A1" s="1281" t="str">
        <f>'ETCA-I-01'!A1:G1</f>
        <v>TELEVISORA DE HERMOSILLO, S.A. DE C.V.</v>
      </c>
      <c r="B1" s="1281"/>
      <c r="C1" s="1281"/>
      <c r="D1" s="1281"/>
      <c r="E1" s="1281"/>
      <c r="F1" s="1281"/>
      <c r="G1" s="1281"/>
      <c r="H1" s="1281"/>
      <c r="I1" s="1281"/>
      <c r="J1" s="1281"/>
    </row>
    <row r="2" spans="1:10" x14ac:dyDescent="0.3">
      <c r="A2" s="1282" t="s">
        <v>9</v>
      </c>
      <c r="B2" s="1282"/>
      <c r="C2" s="1282"/>
      <c r="D2" s="1282"/>
      <c r="E2" s="1282"/>
      <c r="F2" s="1282"/>
      <c r="G2" s="1282"/>
      <c r="H2" s="1282"/>
      <c r="I2" s="1282"/>
      <c r="J2" s="1282"/>
    </row>
    <row r="3" spans="1:10" x14ac:dyDescent="0.3">
      <c r="A3" s="1283" t="str">
        <f>'ETCA-I-01'!A3:G3</f>
        <v>Al 31 de Diciembre de 2020</v>
      </c>
      <c r="B3" s="1283"/>
      <c r="C3" s="1283"/>
      <c r="D3" s="1283"/>
      <c r="E3" s="1283"/>
      <c r="F3" s="1283"/>
      <c r="G3" s="1283"/>
      <c r="H3" s="1283"/>
      <c r="I3" s="1283"/>
      <c r="J3" s="1283"/>
    </row>
    <row r="4" spans="1:10" ht="18" customHeight="1" thickBot="1" x14ac:dyDescent="0.35">
      <c r="A4" s="1294" t="s">
        <v>1033</v>
      </c>
      <c r="B4" s="1294"/>
      <c r="C4" s="1294"/>
      <c r="D4" s="1294"/>
      <c r="E4" s="1294"/>
      <c r="F4" s="1294"/>
      <c r="G4" s="1294"/>
      <c r="H4" s="1294"/>
      <c r="I4" s="4"/>
    </row>
    <row r="5" spans="1:10" x14ac:dyDescent="0.3">
      <c r="A5" s="8"/>
      <c r="B5" s="9"/>
      <c r="C5" s="9"/>
      <c r="D5" s="9"/>
      <c r="E5" s="9"/>
      <c r="F5" s="9"/>
      <c r="G5" s="9"/>
      <c r="H5" s="9"/>
      <c r="I5" s="9"/>
      <c r="J5" s="10"/>
    </row>
    <row r="6" spans="1:10" x14ac:dyDescent="0.3">
      <c r="A6" s="11"/>
      <c r="B6" s="12"/>
      <c r="C6" s="12"/>
      <c r="D6" s="12"/>
      <c r="E6" s="12"/>
      <c r="F6" s="12"/>
      <c r="G6" s="12"/>
      <c r="H6" s="12"/>
      <c r="I6" s="12"/>
      <c r="J6" s="13"/>
    </row>
    <row r="7" spans="1:10" x14ac:dyDescent="0.3">
      <c r="A7" s="11"/>
      <c r="B7" s="12"/>
      <c r="C7" s="12"/>
      <c r="D7" s="12"/>
      <c r="E7" s="12"/>
      <c r="F7" s="12"/>
      <c r="G7" s="12"/>
      <c r="H7" s="12"/>
      <c r="I7" s="12"/>
      <c r="J7" s="13"/>
    </row>
    <row r="8" spans="1:10" ht="6" customHeight="1" x14ac:dyDescent="0.3">
      <c r="A8" s="11"/>
      <c r="B8" s="12"/>
      <c r="C8" s="12"/>
      <c r="D8" s="12"/>
      <c r="E8" s="12"/>
      <c r="F8" s="12"/>
      <c r="G8" s="12"/>
      <c r="H8" s="12"/>
      <c r="I8" s="12"/>
      <c r="J8" s="13"/>
    </row>
    <row r="9" spans="1:10" ht="9" customHeight="1" thickBot="1" x14ac:dyDescent="0.35">
      <c r="A9" s="11"/>
      <c r="B9" s="12"/>
      <c r="C9" s="12"/>
      <c r="D9" s="12"/>
      <c r="E9" s="12"/>
      <c r="F9" s="12"/>
      <c r="G9" s="12"/>
      <c r="H9" s="12"/>
      <c r="I9" s="12"/>
      <c r="J9" s="13"/>
    </row>
    <row r="10" spans="1:10" ht="16.5" customHeight="1" x14ac:dyDescent="0.3">
      <c r="A10" s="11"/>
      <c r="B10" s="12"/>
      <c r="C10" s="1285" t="s">
        <v>1034</v>
      </c>
      <c r="D10" s="1286"/>
      <c r="E10" s="1286"/>
      <c r="F10" s="1286"/>
      <c r="G10" s="1286"/>
      <c r="H10" s="1287"/>
      <c r="I10" s="12"/>
      <c r="J10" s="13"/>
    </row>
    <row r="11" spans="1:10" x14ac:dyDescent="0.3">
      <c r="A11" s="11"/>
      <c r="B11" s="12"/>
      <c r="C11" s="1288"/>
      <c r="D11" s="1289"/>
      <c r="E11" s="1289"/>
      <c r="F11" s="1289"/>
      <c r="G11" s="1289"/>
      <c r="H11" s="1290"/>
      <c r="I11" s="12"/>
      <c r="J11" s="13"/>
    </row>
    <row r="12" spans="1:10" x14ac:dyDescent="0.3">
      <c r="A12" s="11"/>
      <c r="B12" s="12"/>
      <c r="C12" s="1288"/>
      <c r="D12" s="1289"/>
      <c r="E12" s="1289"/>
      <c r="F12" s="1289"/>
      <c r="G12" s="1289"/>
      <c r="H12" s="1290"/>
      <c r="I12" s="12"/>
      <c r="J12" s="13"/>
    </row>
    <row r="13" spans="1:10" x14ac:dyDescent="0.3">
      <c r="A13" s="11"/>
      <c r="B13" s="12"/>
      <c r="C13" s="1288"/>
      <c r="D13" s="1289"/>
      <c r="E13" s="1289"/>
      <c r="F13" s="1289"/>
      <c r="G13" s="1289"/>
      <c r="H13" s="1290"/>
      <c r="I13" s="12"/>
      <c r="J13" s="13"/>
    </row>
    <row r="14" spans="1:10" x14ac:dyDescent="0.3">
      <c r="A14" s="11"/>
      <c r="B14" s="12"/>
      <c r="C14" s="1288"/>
      <c r="D14" s="1289"/>
      <c r="E14" s="1289"/>
      <c r="F14" s="1289"/>
      <c r="G14" s="1289"/>
      <c r="H14" s="1290"/>
      <c r="I14" s="12"/>
      <c r="J14" s="13"/>
    </row>
    <row r="15" spans="1:10" x14ac:dyDescent="0.3">
      <c r="A15" s="11"/>
      <c r="B15" s="12"/>
      <c r="C15" s="1288"/>
      <c r="D15" s="1289"/>
      <c r="E15" s="1289"/>
      <c r="F15" s="1289"/>
      <c r="G15" s="1289"/>
      <c r="H15" s="1290"/>
      <c r="I15" s="12"/>
      <c r="J15" s="13"/>
    </row>
    <row r="16" spans="1:10" ht="17.25" thickBot="1" x14ac:dyDescent="0.35">
      <c r="A16" s="11"/>
      <c r="B16" s="12"/>
      <c r="C16" s="1291"/>
      <c r="D16" s="1292"/>
      <c r="E16" s="1292"/>
      <c r="F16" s="1292"/>
      <c r="G16" s="1292"/>
      <c r="H16" s="1293"/>
      <c r="I16" s="12"/>
      <c r="J16" s="13"/>
    </row>
    <row r="17" spans="1:10" x14ac:dyDescent="0.3">
      <c r="A17" s="11"/>
      <c r="B17" s="12"/>
      <c r="C17" s="12"/>
      <c r="D17" s="12"/>
      <c r="E17" s="12"/>
      <c r="F17" s="12"/>
      <c r="G17" s="12"/>
      <c r="H17" s="12"/>
      <c r="I17" s="12"/>
      <c r="J17" s="13"/>
    </row>
    <row r="18" spans="1:10" x14ac:dyDescent="0.3">
      <c r="A18" s="11"/>
      <c r="B18" s="12"/>
      <c r="C18" s="19" t="s">
        <v>371</v>
      </c>
      <c r="D18" s="12"/>
      <c r="E18" s="12"/>
      <c r="F18" s="12"/>
      <c r="G18" s="12"/>
      <c r="H18" s="12"/>
      <c r="I18" s="12"/>
      <c r="J18" s="13"/>
    </row>
    <row r="19" spans="1:10" ht="9.75" customHeight="1" thickBot="1" x14ac:dyDescent="0.35">
      <c r="A19" s="11"/>
      <c r="B19" s="12"/>
      <c r="C19" s="19"/>
      <c r="D19" s="12"/>
      <c r="E19" s="12"/>
      <c r="F19" s="12"/>
      <c r="G19" s="12"/>
      <c r="H19" s="12"/>
      <c r="I19" s="12"/>
      <c r="J19" s="13"/>
    </row>
    <row r="20" spans="1:10" x14ac:dyDescent="0.3">
      <c r="A20" s="11"/>
      <c r="B20" s="12"/>
      <c r="C20" s="20" t="s">
        <v>372</v>
      </c>
      <c r="D20" s="21"/>
      <c r="E20" s="21"/>
      <c r="F20" s="21"/>
      <c r="G20" s="21"/>
      <c r="H20" s="22"/>
      <c r="I20" s="12"/>
      <c r="J20" s="13"/>
    </row>
    <row r="21" spans="1:10" x14ac:dyDescent="0.3">
      <c r="A21" s="11"/>
      <c r="B21" s="12"/>
      <c r="C21" s="23" t="s">
        <v>373</v>
      </c>
      <c r="D21" s="24"/>
      <c r="E21" s="24"/>
      <c r="F21" s="24"/>
      <c r="G21" s="24"/>
      <c r="H21" s="25"/>
      <c r="I21" s="12"/>
      <c r="J21" s="13"/>
    </row>
    <row r="22" spans="1:10" x14ac:dyDescent="0.3">
      <c r="A22" s="11"/>
      <c r="B22" s="12"/>
      <c r="C22" s="23" t="s">
        <v>374</v>
      </c>
      <c r="D22" s="24"/>
      <c r="E22" s="24"/>
      <c r="F22" s="24"/>
      <c r="G22" s="24"/>
      <c r="H22" s="25"/>
      <c r="I22" s="12"/>
      <c r="J22" s="13"/>
    </row>
    <row r="23" spans="1:10" ht="17.25" thickBot="1" x14ac:dyDescent="0.35">
      <c r="A23" s="11"/>
      <c r="B23" s="12"/>
      <c r="C23" s="26" t="s">
        <v>375</v>
      </c>
      <c r="D23" s="27"/>
      <c r="E23" s="27"/>
      <c r="F23" s="27"/>
      <c r="G23" s="27"/>
      <c r="H23" s="28"/>
      <c r="I23" s="12"/>
      <c r="J23" s="13"/>
    </row>
    <row r="24" spans="1:10" x14ac:dyDescent="0.3">
      <c r="A24" s="11"/>
      <c r="B24" s="12"/>
      <c r="C24" s="12"/>
      <c r="D24" s="12"/>
      <c r="E24" s="12"/>
      <c r="F24" s="12"/>
      <c r="G24" s="12"/>
      <c r="H24" s="12"/>
      <c r="I24" s="12"/>
      <c r="J24" s="13"/>
    </row>
    <row r="25" spans="1:10" x14ac:dyDescent="0.3">
      <c r="A25" s="29" t="s">
        <v>376</v>
      </c>
      <c r="B25" s="12" t="s">
        <v>377</v>
      </c>
      <c r="C25" s="12"/>
      <c r="D25" s="12"/>
      <c r="E25" s="12"/>
      <c r="F25" s="12"/>
      <c r="G25" s="12"/>
      <c r="H25" s="12"/>
      <c r="I25" s="12"/>
      <c r="J25" s="13"/>
    </row>
    <row r="26" spans="1:10" x14ac:dyDescent="0.3">
      <c r="A26" s="29" t="s">
        <v>378</v>
      </c>
      <c r="B26" s="12" t="s">
        <v>379</v>
      </c>
      <c r="C26" s="12"/>
      <c r="D26" s="12"/>
      <c r="E26" s="12"/>
      <c r="F26" s="12"/>
      <c r="G26" s="12"/>
      <c r="H26" s="12"/>
      <c r="I26" s="12"/>
      <c r="J26" s="13"/>
    </row>
    <row r="27" spans="1:10" x14ac:dyDescent="0.3">
      <c r="A27" s="29" t="s">
        <v>380</v>
      </c>
      <c r="B27" s="12" t="s">
        <v>381</v>
      </c>
      <c r="C27" s="12"/>
      <c r="D27" s="12"/>
      <c r="E27" s="12"/>
      <c r="F27" s="12"/>
      <c r="G27" s="12"/>
      <c r="H27" s="12"/>
      <c r="I27" s="12"/>
      <c r="J27" s="13"/>
    </row>
    <row r="28" spans="1:10" x14ac:dyDescent="0.3">
      <c r="A28" s="29" t="s">
        <v>382</v>
      </c>
      <c r="B28" s="30" t="s">
        <v>383</v>
      </c>
      <c r="C28" s="12"/>
      <c r="D28" s="12"/>
      <c r="E28" s="12"/>
      <c r="F28" s="12"/>
      <c r="G28" s="12"/>
      <c r="H28" s="12"/>
      <c r="I28" s="12"/>
      <c r="J28" s="13"/>
    </row>
    <row r="29" spans="1:10" x14ac:dyDescent="0.3">
      <c r="A29" s="29" t="s">
        <v>384</v>
      </c>
      <c r="B29" s="30" t="s">
        <v>385</v>
      </c>
      <c r="C29" s="12"/>
      <c r="D29" s="12"/>
      <c r="E29" s="12"/>
      <c r="F29" s="12"/>
      <c r="G29" s="12"/>
      <c r="H29" s="12"/>
      <c r="I29" s="12"/>
      <c r="J29" s="13"/>
    </row>
    <row r="30" spans="1:10" x14ac:dyDescent="0.3">
      <c r="A30" s="29" t="s">
        <v>386</v>
      </c>
      <c r="B30" s="30" t="s">
        <v>387</v>
      </c>
      <c r="C30" s="12"/>
      <c r="D30" s="12"/>
      <c r="E30" s="12"/>
      <c r="F30" s="12"/>
      <c r="G30" s="12"/>
      <c r="H30" s="12"/>
      <c r="I30" s="12"/>
      <c r="J30" s="13"/>
    </row>
    <row r="31" spans="1:10" x14ac:dyDescent="0.3">
      <c r="A31" s="29" t="s">
        <v>388</v>
      </c>
      <c r="B31" s="30" t="s">
        <v>389</v>
      </c>
      <c r="C31" s="12"/>
      <c r="D31" s="12"/>
      <c r="E31" s="12"/>
      <c r="F31" s="12"/>
      <c r="G31" s="12"/>
      <c r="H31" s="12"/>
      <c r="I31" s="12"/>
      <c r="J31" s="13"/>
    </row>
    <row r="32" spans="1:10" x14ac:dyDescent="0.3">
      <c r="A32" s="29" t="s">
        <v>390</v>
      </c>
      <c r="B32" s="30" t="s">
        <v>391</v>
      </c>
      <c r="C32" s="12"/>
      <c r="D32" s="12"/>
      <c r="E32" s="12"/>
      <c r="F32" s="12"/>
      <c r="G32" s="12"/>
      <c r="H32" s="12"/>
      <c r="I32" s="12"/>
      <c r="J32" s="13"/>
    </row>
    <row r="33" spans="1:10" x14ac:dyDescent="0.3">
      <c r="A33" s="29" t="s">
        <v>392</v>
      </c>
      <c r="B33" s="30" t="s">
        <v>393</v>
      </c>
      <c r="C33" s="12"/>
      <c r="D33" s="12"/>
      <c r="E33" s="12"/>
      <c r="F33" s="12"/>
      <c r="G33" s="12"/>
      <c r="H33" s="12"/>
      <c r="I33" s="12"/>
      <c r="J33" s="13"/>
    </row>
    <row r="34" spans="1:10" x14ac:dyDescent="0.3">
      <c r="A34" s="29" t="s">
        <v>394</v>
      </c>
      <c r="B34" s="30" t="s">
        <v>395</v>
      </c>
      <c r="C34" s="12"/>
      <c r="D34" s="12"/>
      <c r="E34" s="12"/>
      <c r="F34" s="12"/>
      <c r="G34" s="12"/>
      <c r="H34" s="12"/>
      <c r="I34" s="12"/>
      <c r="J34" s="13"/>
    </row>
    <row r="35" spans="1:10" x14ac:dyDescent="0.3">
      <c r="A35" s="29" t="s">
        <v>396</v>
      </c>
      <c r="B35" s="30" t="s">
        <v>397</v>
      </c>
      <c r="C35" s="12"/>
      <c r="D35" s="12"/>
      <c r="E35" s="12"/>
      <c r="F35" s="12"/>
      <c r="G35" s="12"/>
      <c r="H35" s="12"/>
      <c r="I35" s="12"/>
      <c r="J35" s="13"/>
    </row>
    <row r="36" spans="1:10" x14ac:dyDescent="0.3">
      <c r="A36" s="29" t="s">
        <v>398</v>
      </c>
      <c r="B36" s="30" t="s">
        <v>399</v>
      </c>
      <c r="C36" s="12"/>
      <c r="D36" s="12"/>
      <c r="E36" s="12"/>
      <c r="F36" s="12"/>
      <c r="G36" s="12"/>
      <c r="H36" s="12"/>
      <c r="I36" s="12"/>
      <c r="J36" s="13"/>
    </row>
    <row r="37" spans="1:10" x14ac:dyDescent="0.3">
      <c r="A37" s="29" t="s">
        <v>400</v>
      </c>
      <c r="B37" s="30" t="s">
        <v>401</v>
      </c>
      <c r="C37" s="12"/>
      <c r="D37" s="12"/>
      <c r="E37" s="12"/>
      <c r="F37" s="12"/>
      <c r="G37" s="12"/>
      <c r="H37" s="12"/>
      <c r="I37" s="12"/>
      <c r="J37" s="13"/>
    </row>
    <row r="38" spans="1:10" x14ac:dyDescent="0.3">
      <c r="A38" s="29" t="s">
        <v>402</v>
      </c>
      <c r="B38" s="30" t="s">
        <v>403</v>
      </c>
      <c r="C38" s="12"/>
      <c r="D38" s="12"/>
      <c r="E38" s="12"/>
      <c r="F38" s="12"/>
      <c r="G38" s="12"/>
      <c r="H38" s="12"/>
      <c r="I38" s="12"/>
      <c r="J38" s="13"/>
    </row>
    <row r="39" spans="1:10" x14ac:dyDescent="0.3">
      <c r="A39" s="29" t="s">
        <v>404</v>
      </c>
      <c r="B39" s="30" t="s">
        <v>405</v>
      </c>
      <c r="C39" s="12"/>
      <c r="D39" s="12"/>
      <c r="E39" s="12"/>
      <c r="F39" s="12"/>
      <c r="G39" s="12"/>
      <c r="H39" s="12"/>
      <c r="I39" s="12"/>
      <c r="J39" s="13"/>
    </row>
    <row r="40" spans="1:10" x14ac:dyDescent="0.3">
      <c r="A40" s="29" t="s">
        <v>406</v>
      </c>
      <c r="B40" s="30" t="s">
        <v>407</v>
      </c>
      <c r="C40" s="12"/>
      <c r="D40" s="12"/>
      <c r="E40" s="12"/>
      <c r="F40" s="12"/>
      <c r="G40" s="12"/>
      <c r="H40" s="12"/>
      <c r="I40" s="12"/>
      <c r="J40" s="13"/>
    </row>
    <row r="41" spans="1:10" x14ac:dyDescent="0.3">
      <c r="A41" s="29" t="s">
        <v>408</v>
      </c>
      <c r="B41" s="30" t="s">
        <v>409</v>
      </c>
      <c r="C41" s="12"/>
      <c r="D41" s="12"/>
      <c r="E41" s="12"/>
      <c r="F41" s="12"/>
      <c r="G41" s="12"/>
      <c r="H41" s="12"/>
      <c r="I41" s="12"/>
      <c r="J41" s="13"/>
    </row>
    <row r="42" spans="1:10" x14ac:dyDescent="0.3">
      <c r="A42" s="11"/>
      <c r="B42" s="12"/>
      <c r="C42" s="12"/>
      <c r="D42" s="12"/>
      <c r="E42" s="12"/>
      <c r="F42" s="12"/>
      <c r="G42" s="12"/>
      <c r="H42" s="12"/>
      <c r="I42" s="12"/>
      <c r="J42" s="13"/>
    </row>
    <row r="43" spans="1:10" x14ac:dyDescent="0.3">
      <c r="A43" s="11"/>
      <c r="B43" s="12"/>
      <c r="C43" s="12"/>
      <c r="D43" s="12"/>
      <c r="E43" s="12"/>
      <c r="F43" s="12"/>
      <c r="G43" s="12"/>
      <c r="H43" s="12"/>
      <c r="I43" s="12"/>
      <c r="J43" s="13"/>
    </row>
    <row r="44" spans="1:10" x14ac:dyDescent="0.3">
      <c r="A44" s="11"/>
      <c r="B44" s="12"/>
      <c r="C44" s="12"/>
      <c r="D44" s="12"/>
      <c r="E44" s="12"/>
      <c r="F44" s="12"/>
      <c r="G44" s="12"/>
      <c r="H44" s="12"/>
      <c r="I44" s="12"/>
      <c r="J44" s="13"/>
    </row>
    <row r="45" spans="1:10" x14ac:dyDescent="0.3">
      <c r="A45" s="11"/>
      <c r="B45" s="12"/>
      <c r="C45" s="12"/>
      <c r="D45" s="12"/>
      <c r="E45" s="12"/>
      <c r="F45" s="12"/>
      <c r="G45" s="12"/>
      <c r="H45" s="12"/>
      <c r="I45" s="12"/>
      <c r="J45" s="13"/>
    </row>
    <row r="46" spans="1:10" x14ac:dyDescent="0.3">
      <c r="A46" s="11"/>
      <c r="B46" s="12"/>
      <c r="C46" s="12"/>
      <c r="D46" s="12"/>
      <c r="E46" s="12"/>
      <c r="F46" s="12"/>
      <c r="G46" s="12"/>
      <c r="H46" s="12"/>
      <c r="I46" s="12"/>
      <c r="J46" s="13"/>
    </row>
    <row r="47" spans="1:10" x14ac:dyDescent="0.3">
      <c r="A47" s="11"/>
      <c r="B47" s="12"/>
      <c r="C47" s="12"/>
      <c r="D47" s="12"/>
      <c r="E47" s="12"/>
      <c r="F47" s="12"/>
      <c r="G47" s="12"/>
      <c r="H47" s="12"/>
      <c r="I47" s="12"/>
      <c r="J47" s="13"/>
    </row>
    <row r="48" spans="1:10" x14ac:dyDescent="0.3">
      <c r="A48" s="11"/>
      <c r="B48" s="12"/>
      <c r="C48" s="12"/>
      <c r="D48" s="12"/>
      <c r="E48" s="12"/>
      <c r="F48" s="12"/>
      <c r="G48" s="12"/>
      <c r="H48" s="12"/>
      <c r="I48" s="19"/>
      <c r="J48" s="13"/>
    </row>
    <row r="49" spans="1:10" ht="17.25" thickBot="1" x14ac:dyDescent="0.35">
      <c r="A49" s="16"/>
      <c r="B49" s="1"/>
      <c r="C49" s="1"/>
      <c r="D49" s="1"/>
      <c r="E49" s="1"/>
      <c r="F49" s="1"/>
      <c r="G49" s="1"/>
      <c r="H49" s="1"/>
      <c r="I49" s="1"/>
      <c r="J49" s="2"/>
    </row>
  </sheetData>
  <mergeCells count="5">
    <mergeCell ref="C10:H16"/>
    <mergeCell ref="A1:J1"/>
    <mergeCell ref="A2:J2"/>
    <mergeCell ref="A3:J3"/>
    <mergeCell ref="A4:H4"/>
  </mergeCells>
  <pageMargins left="0.43307086614173229" right="0.35433070866141736" top="0.47244094488188981" bottom="0.62992125984251968" header="0.31496062992125984" footer="0.31496062992125984"/>
  <pageSetup scale="9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00"/>
  </sheetPr>
  <dimension ref="A1:H57"/>
  <sheetViews>
    <sheetView view="pageBreakPreview" zoomScaleNormal="100" zoomScaleSheetLayoutView="100" workbookViewId="0">
      <selection activeCell="E39" sqref="E39"/>
    </sheetView>
  </sheetViews>
  <sheetFormatPr baseColWidth="10" defaultColWidth="11.28515625" defaultRowHeight="16.5" x14ac:dyDescent="0.25"/>
  <cols>
    <col min="1" max="1" width="1.140625" style="226" customWidth="1"/>
    <col min="2" max="2" width="31.7109375" style="226" customWidth="1"/>
    <col min="3" max="4" width="14.28515625" style="118" customWidth="1"/>
    <col min="5" max="5" width="13.140625" style="118" customWidth="1"/>
    <col min="6" max="6" width="14" style="118" customWidth="1"/>
    <col min="7" max="7" width="15" style="118" customWidth="1"/>
    <col min="8" max="8" width="14.28515625" style="118" customWidth="1"/>
    <col min="9" max="16384" width="11.28515625" style="118"/>
  </cols>
  <sheetData>
    <row r="1" spans="1:8" x14ac:dyDescent="0.25">
      <c r="A1" s="1233" t="str">
        <f>'ETCA-I-01'!A1:G1</f>
        <v>TELEVISORA DE HERMOSILLO, S.A. DE C.V.</v>
      </c>
      <c r="B1" s="1233"/>
      <c r="C1" s="1233"/>
      <c r="D1" s="1233"/>
      <c r="E1" s="1233"/>
      <c r="F1" s="1233"/>
      <c r="G1" s="1233"/>
      <c r="H1" s="1233"/>
    </row>
    <row r="2" spans="1:8" s="160" customFormat="1" ht="15.75" x14ac:dyDescent="0.25">
      <c r="A2" s="1233" t="s">
        <v>11</v>
      </c>
      <c r="B2" s="1233"/>
      <c r="C2" s="1233"/>
      <c r="D2" s="1233"/>
      <c r="E2" s="1233"/>
      <c r="F2" s="1233"/>
      <c r="G2" s="1233"/>
      <c r="H2" s="1233"/>
    </row>
    <row r="3" spans="1:8" s="160" customFormat="1" x14ac:dyDescent="0.25">
      <c r="A3" s="1234" t="str">
        <f>'ETCA-I-03'!A3:D3</f>
        <v>Del 01 de Enero al 31 de Diciembre de 2020</v>
      </c>
      <c r="B3" s="1234"/>
      <c r="C3" s="1234"/>
      <c r="D3" s="1234"/>
      <c r="E3" s="1234"/>
      <c r="F3" s="1234"/>
      <c r="G3" s="1234"/>
      <c r="H3" s="1234"/>
    </row>
    <row r="4" spans="1:8" s="162" customFormat="1" ht="17.25" thickBot="1" x14ac:dyDescent="0.3">
      <c r="A4" s="161"/>
      <c r="B4" s="161"/>
      <c r="C4" s="1235"/>
      <c r="D4" s="1235"/>
      <c r="E4" s="1235"/>
      <c r="F4" s="1235"/>
      <c r="G4" s="519"/>
      <c r="H4" s="49"/>
    </row>
    <row r="5" spans="1:8" s="197" customFormat="1" ht="17.25" thickBot="1" x14ac:dyDescent="0.3">
      <c r="A5" s="1298" t="s">
        <v>954</v>
      </c>
      <c r="B5" s="1299"/>
      <c r="C5" s="1295" t="s">
        <v>429</v>
      </c>
      <c r="D5" s="1296"/>
      <c r="E5" s="1296"/>
      <c r="F5" s="1296"/>
      <c r="G5" s="1297"/>
      <c r="H5" s="788"/>
    </row>
    <row r="6" spans="1:8" s="197" customFormat="1" ht="39" thickBot="1" x14ac:dyDescent="0.3">
      <c r="A6" s="1300"/>
      <c r="B6" s="1301"/>
      <c r="C6" s="845" t="s">
        <v>955</v>
      </c>
      <c r="D6" s="845" t="s">
        <v>410</v>
      </c>
      <c r="E6" s="845" t="s">
        <v>433</v>
      </c>
      <c r="F6" s="846" t="s">
        <v>780</v>
      </c>
      <c r="G6" s="846" t="s">
        <v>956</v>
      </c>
      <c r="H6" s="847" t="s">
        <v>411</v>
      </c>
    </row>
    <row r="7" spans="1:8" s="197" customFormat="1" ht="17.25" thickBot="1" x14ac:dyDescent="0.3">
      <c r="A7" s="1302"/>
      <c r="B7" s="1303"/>
      <c r="C7" s="211" t="s">
        <v>412</v>
      </c>
      <c r="D7" s="211" t="s">
        <v>413</v>
      </c>
      <c r="E7" s="211" t="s">
        <v>414</v>
      </c>
      <c r="F7" s="789" t="s">
        <v>415</v>
      </c>
      <c r="G7" s="789" t="s">
        <v>416</v>
      </c>
      <c r="H7" s="211" t="s">
        <v>417</v>
      </c>
    </row>
    <row r="8" spans="1:8" s="197" customFormat="1" ht="8.25" customHeight="1" x14ac:dyDescent="0.25">
      <c r="A8" s="201"/>
      <c r="B8" s="785"/>
      <c r="C8" s="790"/>
      <c r="D8" s="790"/>
      <c r="E8" s="791"/>
      <c r="F8" s="790"/>
      <c r="G8" s="790"/>
      <c r="H8" s="791"/>
    </row>
    <row r="9" spans="1:8" ht="17.100000000000001" customHeight="1" x14ac:dyDescent="0.25">
      <c r="A9" s="202"/>
      <c r="B9" s="786" t="s">
        <v>198</v>
      </c>
      <c r="C9" s="792"/>
      <c r="D9" s="792"/>
      <c r="E9" s="793">
        <f>C9+D9</f>
        <v>0</v>
      </c>
      <c r="F9" s="792"/>
      <c r="G9" s="792"/>
      <c r="H9" s="793">
        <f>G9-C9</f>
        <v>0</v>
      </c>
    </row>
    <row r="10" spans="1:8" ht="17.100000000000001" customHeight="1" x14ac:dyDescent="0.25">
      <c r="A10" s="202"/>
      <c r="B10" s="786" t="s">
        <v>199</v>
      </c>
      <c r="C10" s="792">
        <v>0</v>
      </c>
      <c r="D10" s="792">
        <v>0</v>
      </c>
      <c r="E10" s="793">
        <f t="shared" ref="E10:E18" si="0">C10+D10</f>
        <v>0</v>
      </c>
      <c r="F10" s="792">
        <v>0</v>
      </c>
      <c r="G10" s="792">
        <v>0</v>
      </c>
      <c r="H10" s="793">
        <f t="shared" ref="H10:H19" si="1">G10-C10</f>
        <v>0</v>
      </c>
    </row>
    <row r="11" spans="1:8" ht="17.100000000000001" customHeight="1" x14ac:dyDescent="0.25">
      <c r="A11" s="202"/>
      <c r="B11" s="786" t="s">
        <v>418</v>
      </c>
      <c r="C11" s="792">
        <v>0</v>
      </c>
      <c r="D11" s="792"/>
      <c r="E11" s="793">
        <f t="shared" si="0"/>
        <v>0</v>
      </c>
      <c r="F11" s="792"/>
      <c r="G11" s="792"/>
      <c r="H11" s="793">
        <f t="shared" si="1"/>
        <v>0</v>
      </c>
    </row>
    <row r="12" spans="1:8" ht="17.100000000000001" customHeight="1" x14ac:dyDescent="0.25">
      <c r="A12" s="202"/>
      <c r="B12" s="786" t="s">
        <v>201</v>
      </c>
      <c r="C12" s="792">
        <v>0</v>
      </c>
      <c r="D12" s="792"/>
      <c r="E12" s="793">
        <f t="shared" si="0"/>
        <v>0</v>
      </c>
      <c r="F12" s="792"/>
      <c r="G12" s="792"/>
      <c r="H12" s="793">
        <f t="shared" si="1"/>
        <v>0</v>
      </c>
    </row>
    <row r="13" spans="1:8" ht="17.100000000000001" customHeight="1" x14ac:dyDescent="0.25">
      <c r="A13" s="202"/>
      <c r="B13" s="786" t="s">
        <v>419</v>
      </c>
      <c r="C13" s="792">
        <v>0</v>
      </c>
      <c r="D13" s="792">
        <v>7626</v>
      </c>
      <c r="E13" s="793">
        <f t="shared" si="0"/>
        <v>7626</v>
      </c>
      <c r="F13" s="792">
        <v>7626</v>
      </c>
      <c r="G13" s="792">
        <v>7626</v>
      </c>
      <c r="H13" s="793">
        <f t="shared" si="1"/>
        <v>7626</v>
      </c>
    </row>
    <row r="14" spans="1:8" ht="17.100000000000001" customHeight="1" x14ac:dyDescent="0.25">
      <c r="A14" s="202"/>
      <c r="B14" s="786" t="s">
        <v>420</v>
      </c>
      <c r="C14" s="792">
        <v>0</v>
      </c>
      <c r="D14" s="792"/>
      <c r="E14" s="793">
        <f t="shared" si="0"/>
        <v>0</v>
      </c>
      <c r="F14" s="792"/>
      <c r="G14" s="792"/>
      <c r="H14" s="793">
        <f t="shared" si="1"/>
        <v>0</v>
      </c>
    </row>
    <row r="15" spans="1:8" ht="29.25" customHeight="1" x14ac:dyDescent="0.25">
      <c r="A15" s="202"/>
      <c r="B15" s="786" t="s">
        <v>957</v>
      </c>
      <c r="C15" s="792">
        <v>105543736</v>
      </c>
      <c r="D15" s="792">
        <v>-14406379</v>
      </c>
      <c r="E15" s="793">
        <f t="shared" si="0"/>
        <v>91137357</v>
      </c>
      <c r="F15" s="792">
        <v>75861841.569999993</v>
      </c>
      <c r="G15" s="792">
        <v>66999470.869999997</v>
      </c>
      <c r="H15" s="793">
        <f t="shared" si="1"/>
        <v>-38544265.130000003</v>
      </c>
    </row>
    <row r="16" spans="1:8" ht="55.5" customHeight="1" x14ac:dyDescent="0.25">
      <c r="A16" s="202"/>
      <c r="B16" s="786" t="s">
        <v>958</v>
      </c>
      <c r="C16" s="792"/>
      <c r="D16" s="792"/>
      <c r="E16" s="793">
        <f t="shared" si="0"/>
        <v>0</v>
      </c>
      <c r="F16" s="792"/>
      <c r="G16" s="792"/>
      <c r="H16" s="793">
        <f t="shared" si="1"/>
        <v>0</v>
      </c>
    </row>
    <row r="17" spans="1:8" ht="25.5" x14ac:dyDescent="0.25">
      <c r="A17" s="202"/>
      <c r="B17" s="786" t="s">
        <v>962</v>
      </c>
      <c r="C17" s="792">
        <v>0</v>
      </c>
      <c r="D17" s="792">
        <v>16500000</v>
      </c>
      <c r="E17" s="793">
        <f t="shared" si="0"/>
        <v>16500000</v>
      </c>
      <c r="F17" s="792">
        <v>14015269.050000001</v>
      </c>
      <c r="G17" s="792">
        <v>14015269.050000001</v>
      </c>
      <c r="H17" s="793">
        <f t="shared" si="1"/>
        <v>14015269.050000001</v>
      </c>
    </row>
    <row r="18" spans="1:8" ht="17.100000000000001" customHeight="1" thickBot="1" x14ac:dyDescent="0.3">
      <c r="A18" s="203"/>
      <c r="B18" s="787" t="s">
        <v>421</v>
      </c>
      <c r="C18" s="794"/>
      <c r="D18" s="794"/>
      <c r="E18" s="795">
        <f t="shared" si="0"/>
        <v>0</v>
      </c>
      <c r="F18" s="794"/>
      <c r="G18" s="794"/>
      <c r="H18" s="795">
        <f t="shared" si="1"/>
        <v>0</v>
      </c>
    </row>
    <row r="19" spans="1:8" s="227" customFormat="1" ht="28.5" customHeight="1" thickBot="1" x14ac:dyDescent="0.3">
      <c r="A19" s="1315" t="s">
        <v>249</v>
      </c>
      <c r="B19" s="1316"/>
      <c r="C19" s="796">
        <f>C9+C10+C11+C12+C13+C14+C15+C16+C17+C18</f>
        <v>105543736</v>
      </c>
      <c r="D19" s="796">
        <f>D9+D10+D11+D12+D13+D14+D15+D16+D17+D18</f>
        <v>2101247</v>
      </c>
      <c r="E19" s="796">
        <f>E9+E10+E11+E12+E13+E14+E15+E16+E17+E18</f>
        <v>107644983</v>
      </c>
      <c r="F19" s="796">
        <f>F9+F10+F11+F12+F13+F14+F15+F16+F17+F18</f>
        <v>89884736.61999999</v>
      </c>
      <c r="G19" s="796">
        <f>G9+G10+G11+G12+G13+G14+G15+G16+G17+G18</f>
        <v>81022365.920000002</v>
      </c>
      <c r="H19" s="796">
        <f t="shared" si="1"/>
        <v>-24521370.079999998</v>
      </c>
    </row>
    <row r="20" spans="1:8" ht="22.5" customHeight="1" thickBot="1" x14ac:dyDescent="0.3">
      <c r="A20" s="204"/>
      <c r="B20" s="204"/>
      <c r="C20" s="205"/>
      <c r="D20" s="205"/>
      <c r="E20" s="205"/>
      <c r="F20" s="206"/>
      <c r="G20" s="774" t="s">
        <v>959</v>
      </c>
      <c r="H20" s="775" t="str">
        <f>IF(($G$19-$C$19)&lt;=0,"",$G$19-$C$19)</f>
        <v/>
      </c>
    </row>
    <row r="21" spans="1:8" ht="10.5" customHeight="1" thickBot="1" x14ac:dyDescent="0.3">
      <c r="A21" s="207"/>
      <c r="B21" s="207"/>
      <c r="C21" s="208"/>
      <c r="D21" s="208"/>
      <c r="E21" s="208"/>
      <c r="F21" s="209"/>
      <c r="G21" s="210"/>
      <c r="H21" s="206"/>
    </row>
    <row r="22" spans="1:8" s="197" customFormat="1" ht="17.25" thickBot="1" x14ac:dyDescent="0.3">
      <c r="A22" s="1309" t="s">
        <v>960</v>
      </c>
      <c r="B22" s="1310"/>
      <c r="C22" s="1295" t="s">
        <v>429</v>
      </c>
      <c r="D22" s="1296"/>
      <c r="E22" s="1296"/>
      <c r="F22" s="1296"/>
      <c r="G22" s="1297"/>
      <c r="H22" s="788"/>
    </row>
    <row r="23" spans="1:8" s="197" customFormat="1" ht="39" thickBot="1" x14ac:dyDescent="0.3">
      <c r="A23" s="1311"/>
      <c r="B23" s="1312"/>
      <c r="C23" s="845" t="s">
        <v>955</v>
      </c>
      <c r="D23" s="845" t="s">
        <v>410</v>
      </c>
      <c r="E23" s="845" t="s">
        <v>433</v>
      </c>
      <c r="F23" s="846" t="s">
        <v>780</v>
      </c>
      <c r="G23" s="846" t="s">
        <v>956</v>
      </c>
      <c r="H23" s="847" t="s">
        <v>411</v>
      </c>
    </row>
    <row r="24" spans="1:8" s="197" customFormat="1" ht="17.25" thickBot="1" x14ac:dyDescent="0.3">
      <c r="A24" s="1313"/>
      <c r="B24" s="1314"/>
      <c r="C24" s="211" t="s">
        <v>412</v>
      </c>
      <c r="D24" s="211" t="s">
        <v>413</v>
      </c>
      <c r="E24" s="211" t="s">
        <v>414</v>
      </c>
      <c r="F24" s="789" t="s">
        <v>415</v>
      </c>
      <c r="G24" s="789" t="s">
        <v>416</v>
      </c>
      <c r="H24" s="211" t="s">
        <v>417</v>
      </c>
    </row>
    <row r="25" spans="1:8" s="212" customFormat="1" ht="34.5" customHeight="1" x14ac:dyDescent="0.25">
      <c r="A25" s="1319" t="s">
        <v>961</v>
      </c>
      <c r="B25" s="1320"/>
      <c r="C25" s="467">
        <f t="shared" ref="C25:H25" si="2">SUM(C26,C27,C28,C29,C30,C31,C32,C33)</f>
        <v>0</v>
      </c>
      <c r="D25" s="467">
        <f t="shared" si="2"/>
        <v>7626</v>
      </c>
      <c r="E25" s="467">
        <f t="shared" si="2"/>
        <v>7626</v>
      </c>
      <c r="F25" s="467">
        <f t="shared" si="2"/>
        <v>7626</v>
      </c>
      <c r="G25" s="467">
        <f t="shared" si="2"/>
        <v>7626</v>
      </c>
      <c r="H25" s="467">
        <f t="shared" si="2"/>
        <v>7626</v>
      </c>
    </row>
    <row r="26" spans="1:8" s="212" customFormat="1" ht="17.100000000000001" customHeight="1" x14ac:dyDescent="0.25">
      <c r="A26" s="213" t="s">
        <v>422</v>
      </c>
      <c r="B26" s="214"/>
      <c r="C26" s="468">
        <v>0</v>
      </c>
      <c r="D26" s="468">
        <v>0</v>
      </c>
      <c r="E26" s="469">
        <f>C26+D26</f>
        <v>0</v>
      </c>
      <c r="F26" s="468">
        <v>0</v>
      </c>
      <c r="G26" s="468">
        <v>0</v>
      </c>
      <c r="H26" s="470">
        <f>G26-C26</f>
        <v>0</v>
      </c>
    </row>
    <row r="27" spans="1:8" s="212" customFormat="1" ht="17.100000000000001" customHeight="1" x14ac:dyDescent="0.25">
      <c r="A27" s="213"/>
      <c r="B27" s="218" t="s">
        <v>199</v>
      </c>
      <c r="C27" s="468"/>
      <c r="D27" s="468"/>
      <c r="E27" s="469"/>
      <c r="F27" s="468"/>
      <c r="G27" s="468"/>
      <c r="H27" s="470"/>
    </row>
    <row r="28" spans="1:8" s="212" customFormat="1" ht="17.100000000000001" customHeight="1" x14ac:dyDescent="0.25">
      <c r="A28" s="213" t="s">
        <v>418</v>
      </c>
      <c r="B28" s="214"/>
      <c r="C28" s="468"/>
      <c r="D28" s="468"/>
      <c r="E28" s="469">
        <f t="shared" ref="E28:E42" si="3">C28+D28</f>
        <v>0</v>
      </c>
      <c r="F28" s="468"/>
      <c r="G28" s="468"/>
      <c r="H28" s="470">
        <f t="shared" ref="H28:H42" si="4">G28-C28</f>
        <v>0</v>
      </c>
    </row>
    <row r="29" spans="1:8" s="212" customFormat="1" x14ac:dyDescent="0.25">
      <c r="A29" s="1317" t="s">
        <v>201</v>
      </c>
      <c r="B29" s="1318"/>
      <c r="C29" s="468"/>
      <c r="D29" s="468"/>
      <c r="E29" s="469">
        <f t="shared" si="3"/>
        <v>0</v>
      </c>
      <c r="F29" s="468"/>
      <c r="G29" s="468"/>
      <c r="H29" s="470">
        <f t="shared" si="4"/>
        <v>0</v>
      </c>
    </row>
    <row r="30" spans="1:8" s="212" customFormat="1" ht="17.100000000000001" customHeight="1" x14ac:dyDescent="0.25">
      <c r="A30" s="1317" t="s">
        <v>973</v>
      </c>
      <c r="B30" s="1318"/>
      <c r="C30" s="468">
        <v>0</v>
      </c>
      <c r="D30" s="468">
        <f>+D13</f>
        <v>7626</v>
      </c>
      <c r="E30" s="469">
        <f t="shared" si="3"/>
        <v>7626</v>
      </c>
      <c r="F30" s="468">
        <f>+F13</f>
        <v>7626</v>
      </c>
      <c r="G30" s="468">
        <f>+G13</f>
        <v>7626</v>
      </c>
      <c r="H30" s="470">
        <f t="shared" si="4"/>
        <v>7626</v>
      </c>
    </row>
    <row r="31" spans="1:8" ht="17.100000000000001" customHeight="1" x14ac:dyDescent="0.25">
      <c r="A31" s="1317" t="s">
        <v>974</v>
      </c>
      <c r="B31" s="1318" t="s">
        <v>423</v>
      </c>
      <c r="C31" s="471"/>
      <c r="D31" s="471"/>
      <c r="E31" s="469">
        <f t="shared" si="3"/>
        <v>0</v>
      </c>
      <c r="F31" s="471"/>
      <c r="G31" s="471"/>
      <c r="H31" s="470">
        <f t="shared" si="4"/>
        <v>0</v>
      </c>
    </row>
    <row r="32" spans="1:8" s="212" customFormat="1" ht="51" customHeight="1" x14ac:dyDescent="0.25">
      <c r="A32" s="848"/>
      <c r="B32" s="849" t="s">
        <v>958</v>
      </c>
      <c r="C32" s="468"/>
      <c r="D32" s="468"/>
      <c r="E32" s="469">
        <f t="shared" si="3"/>
        <v>0</v>
      </c>
      <c r="F32" s="468"/>
      <c r="G32" s="468"/>
      <c r="H32" s="470">
        <f t="shared" si="4"/>
        <v>0</v>
      </c>
    </row>
    <row r="33" spans="1:8" s="212" customFormat="1" ht="27.75" customHeight="1" x14ac:dyDescent="0.25">
      <c r="A33" s="1317" t="s">
        <v>962</v>
      </c>
      <c r="B33" s="1318"/>
      <c r="C33" s="468"/>
      <c r="D33" s="468"/>
      <c r="E33" s="469">
        <f t="shared" si="3"/>
        <v>0</v>
      </c>
      <c r="F33" s="468"/>
      <c r="G33" s="468"/>
      <c r="H33" s="470">
        <f t="shared" si="4"/>
        <v>0</v>
      </c>
    </row>
    <row r="34" spans="1:8" s="212" customFormat="1" ht="8.25" customHeight="1" x14ac:dyDescent="0.25">
      <c r="A34" s="215"/>
      <c r="B34" s="216"/>
      <c r="C34" s="468"/>
      <c r="D34" s="468"/>
      <c r="E34" s="469"/>
      <c r="F34" s="468"/>
      <c r="G34" s="468"/>
      <c r="H34" s="470"/>
    </row>
    <row r="35" spans="1:8" s="212" customFormat="1" ht="66.75" customHeight="1" x14ac:dyDescent="0.25">
      <c r="A35" s="1307" t="s">
        <v>963</v>
      </c>
      <c r="B35" s="1308"/>
      <c r="C35" s="467">
        <f t="shared" ref="C35:H35" si="5">SUM(C36:C39)</f>
        <v>105543736</v>
      </c>
      <c r="D35" s="467">
        <f t="shared" si="5"/>
        <v>2093621</v>
      </c>
      <c r="E35" s="467">
        <f t="shared" si="5"/>
        <v>107637357</v>
      </c>
      <c r="F35" s="467">
        <f t="shared" si="5"/>
        <v>89877110.61999999</v>
      </c>
      <c r="G35" s="467">
        <f t="shared" si="5"/>
        <v>81014739.920000002</v>
      </c>
      <c r="H35" s="467">
        <f t="shared" si="5"/>
        <v>-24528996.080000002</v>
      </c>
    </row>
    <row r="36" spans="1:8" s="212" customFormat="1" ht="16.5" customHeight="1" x14ac:dyDescent="0.25">
      <c r="A36" s="217"/>
      <c r="B36" s="218" t="s">
        <v>199</v>
      </c>
      <c r="C36" s="468">
        <v>0</v>
      </c>
      <c r="D36" s="468"/>
      <c r="E36" s="469">
        <f t="shared" si="3"/>
        <v>0</v>
      </c>
      <c r="F36" s="468"/>
      <c r="G36" s="468"/>
      <c r="H36" s="470">
        <f t="shared" si="4"/>
        <v>0</v>
      </c>
    </row>
    <row r="37" spans="1:8" s="212" customFormat="1" ht="16.5" customHeight="1" x14ac:dyDescent="0.25">
      <c r="A37" s="217"/>
      <c r="B37" s="218" t="s">
        <v>973</v>
      </c>
      <c r="C37" s="468">
        <v>0</v>
      </c>
      <c r="D37" s="468"/>
      <c r="E37" s="469"/>
      <c r="F37" s="468"/>
      <c r="G37" s="468"/>
      <c r="H37" s="470"/>
    </row>
    <row r="38" spans="1:8" s="212" customFormat="1" ht="30.75" customHeight="1" x14ac:dyDescent="0.25">
      <c r="A38" s="217"/>
      <c r="B38" s="850" t="s">
        <v>975</v>
      </c>
      <c r="C38" s="468">
        <f>+C15</f>
        <v>105543736</v>
      </c>
      <c r="D38" s="468">
        <f>+D15</f>
        <v>-14406379</v>
      </c>
      <c r="E38" s="469">
        <f t="shared" si="3"/>
        <v>91137357</v>
      </c>
      <c r="F38" s="468">
        <f>+F15</f>
        <v>75861841.569999993</v>
      </c>
      <c r="G38" s="468">
        <f>+G15</f>
        <v>66999470.869999997</v>
      </c>
      <c r="H38" s="470">
        <f t="shared" si="4"/>
        <v>-38544265.130000003</v>
      </c>
    </row>
    <row r="39" spans="1:8" s="212" customFormat="1" ht="29.25" customHeight="1" x14ac:dyDescent="0.25">
      <c r="A39" s="217"/>
      <c r="B39" s="219" t="s">
        <v>962</v>
      </c>
      <c r="C39" s="468">
        <f>+C17</f>
        <v>0</v>
      </c>
      <c r="D39" s="468">
        <f>+D17</f>
        <v>16500000</v>
      </c>
      <c r="E39" s="469">
        <f t="shared" si="3"/>
        <v>16500000</v>
      </c>
      <c r="F39" s="468">
        <f t="shared" ref="F39:G39" si="6">+F17</f>
        <v>14015269.050000001</v>
      </c>
      <c r="G39" s="468">
        <f t="shared" si="6"/>
        <v>14015269.050000001</v>
      </c>
      <c r="H39" s="470">
        <f t="shared" si="4"/>
        <v>14015269.050000001</v>
      </c>
    </row>
    <row r="40" spans="1:8" s="212" customFormat="1" ht="6" customHeight="1" x14ac:dyDescent="0.25">
      <c r="A40" s="217"/>
      <c r="B40" s="218"/>
      <c r="C40" s="468"/>
      <c r="D40" s="468"/>
      <c r="E40" s="469"/>
      <c r="F40" s="468"/>
      <c r="G40" s="468"/>
      <c r="H40" s="470"/>
    </row>
    <row r="41" spans="1:8" s="212" customFormat="1" ht="16.5" customHeight="1" x14ac:dyDescent="0.25">
      <c r="A41" s="215" t="s">
        <v>425</v>
      </c>
      <c r="B41" s="216"/>
      <c r="C41" s="467">
        <f t="shared" ref="C41:H41" si="7">C42</f>
        <v>0</v>
      </c>
      <c r="D41" s="467">
        <f t="shared" si="7"/>
        <v>0</v>
      </c>
      <c r="E41" s="467">
        <f t="shared" si="7"/>
        <v>0</v>
      </c>
      <c r="F41" s="467">
        <f t="shared" si="7"/>
        <v>0</v>
      </c>
      <c r="G41" s="467">
        <f t="shared" si="7"/>
        <v>0</v>
      </c>
      <c r="H41" s="467">
        <f t="shared" si="7"/>
        <v>0</v>
      </c>
    </row>
    <row r="42" spans="1:8" s="212" customFormat="1" ht="16.5" customHeight="1" x14ac:dyDescent="0.25">
      <c r="A42" s="215"/>
      <c r="B42" s="220" t="s">
        <v>421</v>
      </c>
      <c r="C42" s="468">
        <v>0</v>
      </c>
      <c r="D42" s="468"/>
      <c r="E42" s="469">
        <f t="shared" si="3"/>
        <v>0</v>
      </c>
      <c r="F42" s="468"/>
      <c r="G42" s="468"/>
      <c r="H42" s="470">
        <f t="shared" si="4"/>
        <v>0</v>
      </c>
    </row>
    <row r="43" spans="1:8" s="212" customFormat="1" ht="12.75" customHeight="1" thickBot="1" x14ac:dyDescent="0.3">
      <c r="A43" s="221"/>
      <c r="B43" s="222"/>
      <c r="C43" s="472"/>
      <c r="D43" s="472"/>
      <c r="E43" s="473"/>
      <c r="F43" s="472"/>
      <c r="G43" s="472"/>
      <c r="H43" s="474"/>
    </row>
    <row r="44" spans="1:8" ht="21.75" customHeight="1" thickBot="1" x14ac:dyDescent="0.3">
      <c r="A44" s="1305" t="s">
        <v>249</v>
      </c>
      <c r="B44" s="1306"/>
      <c r="C44" s="773">
        <f t="shared" ref="C44:H44" si="8">C25+C35+C41</f>
        <v>105543736</v>
      </c>
      <c r="D44" s="773">
        <f t="shared" si="8"/>
        <v>2101247</v>
      </c>
      <c r="E44" s="773">
        <f t="shared" si="8"/>
        <v>107644983</v>
      </c>
      <c r="F44" s="773">
        <f t="shared" si="8"/>
        <v>89884736.61999999</v>
      </c>
      <c r="G44" s="773">
        <f t="shared" si="8"/>
        <v>81022365.920000002</v>
      </c>
      <c r="H44" s="773">
        <f t="shared" si="8"/>
        <v>-24521370.080000002</v>
      </c>
    </row>
    <row r="45" spans="1:8" ht="32.25" customHeight="1" thickBot="1" x14ac:dyDescent="0.3">
      <c r="A45" s="204"/>
      <c r="B45" s="204"/>
      <c r="C45" s="223"/>
      <c r="D45" s="223"/>
      <c r="E45" s="223"/>
      <c r="F45" s="224"/>
      <c r="G45" s="776" t="s">
        <v>959</v>
      </c>
      <c r="H45" s="777" t="str">
        <f>IF(($G$44-$C$44)&lt;=0,"",$G$44-$C$44)</f>
        <v/>
      </c>
    </row>
    <row r="46" spans="1:8" ht="71.25" customHeight="1" x14ac:dyDescent="0.25">
      <c r="A46" s="207"/>
      <c r="B46" s="207"/>
      <c r="C46" s="567"/>
      <c r="D46" s="567"/>
      <c r="E46" s="567"/>
      <c r="F46" s="568"/>
      <c r="G46" s="569"/>
      <c r="H46" s="569"/>
    </row>
    <row r="47" spans="1:8" ht="23.25" customHeight="1" x14ac:dyDescent="0.25">
      <c r="A47" s="207"/>
      <c r="B47" s="207"/>
      <c r="C47" s="567"/>
      <c r="D47" s="567"/>
      <c r="E47" s="567"/>
      <c r="F47" s="568"/>
      <c r="G47" s="569"/>
      <c r="H47" s="569"/>
    </row>
    <row r="48" spans="1:8" ht="23.25" customHeight="1" x14ac:dyDescent="0.25">
      <c r="A48" s="207"/>
      <c r="B48" s="207"/>
      <c r="C48" s="567"/>
      <c r="D48" s="567"/>
      <c r="E48" s="567"/>
      <c r="F48" s="568"/>
      <c r="G48" s="569"/>
      <c r="H48" s="569"/>
    </row>
    <row r="49" spans="1:8" s="858" customFormat="1" ht="15.75" customHeight="1" x14ac:dyDescent="0.25">
      <c r="A49" s="854"/>
      <c r="B49" s="855" t="s">
        <v>982</v>
      </c>
      <c r="C49" s="856"/>
      <c r="D49" s="856"/>
      <c r="E49" s="856"/>
      <c r="F49" s="856"/>
      <c r="G49" s="857"/>
      <c r="H49" s="857"/>
    </row>
    <row r="50" spans="1:8" s="858" customFormat="1" ht="12.75" customHeight="1" x14ac:dyDescent="0.25">
      <c r="A50" s="854"/>
      <c r="B50" s="855" t="s">
        <v>983</v>
      </c>
      <c r="C50" s="856"/>
      <c r="D50" s="856"/>
      <c r="E50" s="856"/>
      <c r="F50" s="856"/>
      <c r="G50" s="857"/>
      <c r="H50" s="857"/>
    </row>
    <row r="51" spans="1:8" s="858" customFormat="1" ht="26.25" customHeight="1" x14ac:dyDescent="0.25">
      <c r="A51" s="854"/>
      <c r="B51" s="1304" t="s">
        <v>984</v>
      </c>
      <c r="C51" s="1304"/>
      <c r="D51" s="1304"/>
      <c r="E51" s="1304"/>
      <c r="F51" s="1304"/>
      <c r="G51" s="1304"/>
      <c r="H51" s="1304"/>
    </row>
    <row r="52" spans="1:8" ht="23.25" customHeight="1" x14ac:dyDescent="0.25">
      <c r="A52" s="207"/>
      <c r="B52" s="207"/>
      <c r="C52" s="567"/>
      <c r="D52" s="567"/>
      <c r="E52" s="567"/>
      <c r="F52" s="568"/>
      <c r="G52" s="569"/>
      <c r="H52" s="569"/>
    </row>
    <row r="53" spans="1:8" ht="8.25" customHeight="1" x14ac:dyDescent="0.25">
      <c r="A53" s="225"/>
      <c r="B53" s="118"/>
    </row>
    <row r="54" spans="1:8" x14ac:dyDescent="0.25">
      <c r="A54" s="228"/>
      <c r="B54" s="118"/>
      <c r="H54" s="423"/>
    </row>
    <row r="55" spans="1:8" x14ac:dyDescent="0.25">
      <c r="A55" s="229"/>
      <c r="B55" s="230" t="s">
        <v>426</v>
      </c>
      <c r="C55" s="231"/>
      <c r="D55" s="231"/>
      <c r="E55" s="231"/>
      <c r="F55" s="231"/>
      <c r="G55" s="231"/>
      <c r="H55" s="231"/>
    </row>
    <row r="56" spans="1:8" x14ac:dyDescent="0.25">
      <c r="A56" s="229"/>
      <c r="B56" s="230" t="s">
        <v>427</v>
      </c>
      <c r="C56" s="231"/>
      <c r="D56" s="231"/>
      <c r="E56" s="231"/>
      <c r="F56" s="231"/>
      <c r="G56" s="231"/>
      <c r="H56" s="231"/>
    </row>
    <row r="57" spans="1:8" x14ac:dyDescent="0.25">
      <c r="A57" s="229"/>
      <c r="B57" s="230"/>
      <c r="C57" s="231"/>
      <c r="D57" s="231"/>
      <c r="E57" s="231"/>
      <c r="F57" s="231"/>
      <c r="G57" s="231"/>
      <c r="H57" s="231"/>
    </row>
  </sheetData>
  <sheetProtection password="C195" sheet="1" formatColumns="0" formatRows="0" insertHyperlinks="0"/>
  <mergeCells count="17">
    <mergeCell ref="B51:H51"/>
    <mergeCell ref="A44:B44"/>
    <mergeCell ref="A35:B35"/>
    <mergeCell ref="A22:B24"/>
    <mergeCell ref="A19:B19"/>
    <mergeCell ref="A29:B29"/>
    <mergeCell ref="A31:B31"/>
    <mergeCell ref="A33:B33"/>
    <mergeCell ref="C22:G22"/>
    <mergeCell ref="A25:B25"/>
    <mergeCell ref="A30:B30"/>
    <mergeCell ref="A1:H1"/>
    <mergeCell ref="A2:H2"/>
    <mergeCell ref="A3:H3"/>
    <mergeCell ref="C4:F4"/>
    <mergeCell ref="C5:G5"/>
    <mergeCell ref="A5:B7"/>
  </mergeCells>
  <printOptions horizontalCentered="1"/>
  <pageMargins left="0.39370078740157483" right="0.39370078740157483" top="0.39370078740157483" bottom="0.51181102362204722" header="0.31496062992125984" footer="0.31496062992125984"/>
  <pageSetup scale="75" fitToHeight="2" orientation="landscape" r:id="rId1"/>
  <rowBreaks count="1" manualBreakCount="1">
    <brk id="21" max="7" man="1"/>
  </rowBreaks>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00"/>
  </sheetPr>
  <dimension ref="A1:J90"/>
  <sheetViews>
    <sheetView view="pageBreakPreview" topLeftCell="A70" zoomScale="130" zoomScaleNormal="120" zoomScaleSheetLayoutView="130" workbookViewId="0">
      <selection activeCell="H36" sqref="H36"/>
    </sheetView>
  </sheetViews>
  <sheetFormatPr baseColWidth="10" defaultColWidth="11.42578125" defaultRowHeight="15" x14ac:dyDescent="0.25"/>
  <cols>
    <col min="1" max="1" width="1.85546875" customWidth="1"/>
    <col min="2" max="2" width="0.85546875" customWidth="1"/>
    <col min="3" max="3" width="48.28515625" customWidth="1"/>
    <col min="4" max="4" width="14.42578125" bestFit="1" customWidth="1"/>
    <col min="5" max="5" width="12.85546875" customWidth="1"/>
    <col min="6" max="6" width="14.42578125" bestFit="1" customWidth="1"/>
    <col min="7" max="9" width="13.42578125" bestFit="1" customWidth="1"/>
  </cols>
  <sheetData>
    <row r="1" spans="1:9" ht="15.75" x14ac:dyDescent="0.25">
      <c r="A1" s="1208" t="str">
        <f>'ETCA-I-01'!A1:G1</f>
        <v>TELEVISORA DE HERMOSILLO, S.A. DE C.V.</v>
      </c>
      <c r="B1" s="1208"/>
      <c r="C1" s="1208"/>
      <c r="D1" s="1208"/>
      <c r="E1" s="1208"/>
      <c r="F1" s="1208"/>
      <c r="G1" s="1208"/>
      <c r="H1" s="1208"/>
      <c r="I1" s="1208"/>
    </row>
    <row r="2" spans="1:9" ht="15.75" customHeight="1" x14ac:dyDescent="0.25">
      <c r="A2" s="1206" t="s">
        <v>428</v>
      </c>
      <c r="B2" s="1206"/>
      <c r="C2" s="1206"/>
      <c r="D2" s="1206"/>
      <c r="E2" s="1206"/>
      <c r="F2" s="1206"/>
      <c r="G2" s="1206"/>
      <c r="H2" s="1206"/>
      <c r="I2" s="1206"/>
    </row>
    <row r="3" spans="1:9" ht="15.75" customHeight="1" x14ac:dyDescent="0.25">
      <c r="A3" s="1321" t="str">
        <f>'ETCA-I-10'!A3:K3</f>
        <v>Del 01 de Enero al 31 de Diciembre de 2020</v>
      </c>
      <c r="B3" s="1321"/>
      <c r="C3" s="1321"/>
      <c r="D3" s="1321"/>
      <c r="E3" s="1321"/>
      <c r="F3" s="1321"/>
      <c r="G3" s="1321"/>
      <c r="H3" s="1321"/>
      <c r="I3" s="1321"/>
    </row>
    <row r="4" spans="1:9" ht="15.75" customHeight="1" thickBot="1" x14ac:dyDescent="0.3">
      <c r="A4" s="1251"/>
      <c r="B4" s="1251"/>
      <c r="C4" s="1251"/>
      <c r="D4" s="1251"/>
      <c r="E4" s="1251"/>
      <c r="F4" s="1251"/>
      <c r="G4" s="1251"/>
      <c r="H4" s="1251"/>
      <c r="I4" s="1251"/>
    </row>
    <row r="5" spans="1:9" ht="15.75" thickBot="1" x14ac:dyDescent="0.3">
      <c r="A5" s="1322"/>
      <c r="B5" s="1323"/>
      <c r="C5" s="1324"/>
      <c r="D5" s="1325" t="s">
        <v>429</v>
      </c>
      <c r="E5" s="1326"/>
      <c r="F5" s="1326"/>
      <c r="G5" s="1326"/>
      <c r="H5" s="1327"/>
      <c r="I5" s="1328" t="s">
        <v>430</v>
      </c>
    </row>
    <row r="6" spans="1:9" x14ac:dyDescent="0.25">
      <c r="A6" s="1331" t="s">
        <v>246</v>
      </c>
      <c r="B6" s="1332"/>
      <c r="C6" s="1333"/>
      <c r="D6" s="1328" t="s">
        <v>431</v>
      </c>
      <c r="E6" s="1337" t="s">
        <v>432</v>
      </c>
      <c r="F6" s="1328" t="s">
        <v>433</v>
      </c>
      <c r="G6" s="1328" t="s">
        <v>434</v>
      </c>
      <c r="H6" s="1328" t="s">
        <v>435</v>
      </c>
      <c r="I6" s="1329"/>
    </row>
    <row r="7" spans="1:9" ht="15.75" thickBot="1" x14ac:dyDescent="0.3">
      <c r="A7" s="1334" t="s">
        <v>436</v>
      </c>
      <c r="B7" s="1335"/>
      <c r="C7" s="1336"/>
      <c r="D7" s="1330"/>
      <c r="E7" s="1338"/>
      <c r="F7" s="1330"/>
      <c r="G7" s="1330"/>
      <c r="H7" s="1330"/>
      <c r="I7" s="1330"/>
    </row>
    <row r="8" spans="1:9" x14ac:dyDescent="0.25">
      <c r="A8" s="1339"/>
      <c r="B8" s="1340"/>
      <c r="C8" s="1341"/>
      <c r="D8" s="737"/>
      <c r="E8" s="737"/>
      <c r="F8" s="737"/>
      <c r="G8" s="737"/>
      <c r="H8" s="737"/>
      <c r="I8" s="737"/>
    </row>
    <row r="9" spans="1:9" x14ac:dyDescent="0.25">
      <c r="A9" s="1345" t="s">
        <v>437</v>
      </c>
      <c r="B9" s="1346"/>
      <c r="C9" s="1347"/>
      <c r="D9" s="647"/>
      <c r="E9" s="647"/>
      <c r="F9" s="647"/>
      <c r="G9" s="647"/>
      <c r="H9" s="647"/>
      <c r="I9" s="647"/>
    </row>
    <row r="10" spans="1:9" x14ac:dyDescent="0.25">
      <c r="A10" s="749"/>
      <c r="B10" s="1342" t="s">
        <v>438</v>
      </c>
      <c r="C10" s="1343"/>
      <c r="D10" s="1083">
        <v>0</v>
      </c>
      <c r="E10" s="1083">
        <v>0</v>
      </c>
      <c r="F10" s="1083">
        <f t="shared" ref="F10:F16" si="0">+D10+E10</f>
        <v>0</v>
      </c>
      <c r="G10" s="1083">
        <v>0</v>
      </c>
      <c r="H10" s="1083">
        <v>0</v>
      </c>
      <c r="I10" s="1084">
        <f>+H10-D10</f>
        <v>0</v>
      </c>
    </row>
    <row r="11" spans="1:9" x14ac:dyDescent="0.25">
      <c r="A11" s="749"/>
      <c r="B11" s="1342" t="s">
        <v>439</v>
      </c>
      <c r="C11" s="1343"/>
      <c r="D11" s="1083">
        <v>0</v>
      </c>
      <c r="E11" s="1083">
        <v>0</v>
      </c>
      <c r="F11" s="1083">
        <f t="shared" si="0"/>
        <v>0</v>
      </c>
      <c r="G11" s="1083">
        <v>0</v>
      </c>
      <c r="H11" s="1083">
        <v>0</v>
      </c>
      <c r="I11" s="1084">
        <f t="shared" ref="I11:I16" si="1">+H11-D11</f>
        <v>0</v>
      </c>
    </row>
    <row r="12" spans="1:9" x14ac:dyDescent="0.25">
      <c r="A12" s="749"/>
      <c r="B12" s="1342" t="s">
        <v>440</v>
      </c>
      <c r="C12" s="1343"/>
      <c r="D12" s="1083">
        <v>0</v>
      </c>
      <c r="E12" s="1083">
        <v>0</v>
      </c>
      <c r="F12" s="1083">
        <f t="shared" si="0"/>
        <v>0</v>
      </c>
      <c r="G12" s="1083">
        <v>0</v>
      </c>
      <c r="H12" s="1083">
        <v>0</v>
      </c>
      <c r="I12" s="1084">
        <f t="shared" si="1"/>
        <v>0</v>
      </c>
    </row>
    <row r="13" spans="1:9" x14ac:dyDescent="0.25">
      <c r="A13" s="749"/>
      <c r="B13" s="1342" t="s">
        <v>441</v>
      </c>
      <c r="C13" s="1343"/>
      <c r="D13" s="1083">
        <v>0</v>
      </c>
      <c r="E13" s="1083">
        <v>0</v>
      </c>
      <c r="F13" s="1083">
        <f t="shared" si="0"/>
        <v>0</v>
      </c>
      <c r="G13" s="1083">
        <v>0</v>
      </c>
      <c r="H13" s="1083">
        <v>0</v>
      </c>
      <c r="I13" s="1084">
        <f t="shared" si="1"/>
        <v>0</v>
      </c>
    </row>
    <row r="14" spans="1:9" x14ac:dyDescent="0.25">
      <c r="A14" s="749"/>
      <c r="B14" s="1342" t="s">
        <v>442</v>
      </c>
      <c r="C14" s="1343"/>
      <c r="D14" s="1083">
        <v>0</v>
      </c>
      <c r="E14" s="1083">
        <f>+'ETCA-II-01'!D13</f>
        <v>7626</v>
      </c>
      <c r="F14" s="1083">
        <f t="shared" si="0"/>
        <v>7626</v>
      </c>
      <c r="G14" s="1083">
        <f>+'ETCA-II-01'!F13</f>
        <v>7626</v>
      </c>
      <c r="H14" s="1083">
        <f>+'ETCA-II-01'!G13</f>
        <v>7626</v>
      </c>
      <c r="I14" s="1084">
        <f t="shared" si="1"/>
        <v>7626</v>
      </c>
    </row>
    <row r="15" spans="1:9" x14ac:dyDescent="0.25">
      <c r="A15" s="749"/>
      <c r="B15" s="1342" t="s">
        <v>443</v>
      </c>
      <c r="C15" s="1343"/>
      <c r="D15" s="1083">
        <v>0</v>
      </c>
      <c r="E15" s="1083">
        <v>0</v>
      </c>
      <c r="F15" s="1083">
        <f t="shared" si="0"/>
        <v>0</v>
      </c>
      <c r="G15" s="1083">
        <v>0</v>
      </c>
      <c r="H15" s="1083"/>
      <c r="I15" s="1084">
        <f t="shared" si="1"/>
        <v>0</v>
      </c>
    </row>
    <row r="16" spans="1:9" x14ac:dyDescent="0.25">
      <c r="A16" s="749"/>
      <c r="B16" s="1342" t="s">
        <v>964</v>
      </c>
      <c r="C16" s="1343"/>
      <c r="D16" s="1083">
        <f>+'ETCA-II-01'!C15</f>
        <v>105543736</v>
      </c>
      <c r="E16" s="1083">
        <f>+'ETCA-II-01'!D15</f>
        <v>-14406379</v>
      </c>
      <c r="F16" s="1083">
        <f t="shared" si="0"/>
        <v>91137357</v>
      </c>
      <c r="G16" s="1083">
        <f>+'ETCA-II-01'!F15</f>
        <v>75861841.569999993</v>
      </c>
      <c r="H16" s="1083">
        <f>+'ETCA-II-01'!G15</f>
        <v>66999470.869999997</v>
      </c>
      <c r="I16" s="1084">
        <f t="shared" si="1"/>
        <v>-38544265.130000003</v>
      </c>
    </row>
    <row r="17" spans="1:9" x14ac:dyDescent="0.25">
      <c r="A17" s="1344"/>
      <c r="B17" s="1342" t="s">
        <v>444</v>
      </c>
      <c r="C17" s="1343"/>
      <c r="D17" s="1351">
        <f t="shared" ref="D17:I17" si="2">SUM(D19:D29)</f>
        <v>0</v>
      </c>
      <c r="E17" s="1351">
        <f t="shared" si="2"/>
        <v>0</v>
      </c>
      <c r="F17" s="1351">
        <f t="shared" si="2"/>
        <v>0</v>
      </c>
      <c r="G17" s="1351">
        <f t="shared" si="2"/>
        <v>0</v>
      </c>
      <c r="H17" s="1351">
        <f t="shared" si="2"/>
        <v>0</v>
      </c>
      <c r="I17" s="1351">
        <f t="shared" si="2"/>
        <v>0</v>
      </c>
    </row>
    <row r="18" spans="1:9" x14ac:dyDescent="0.25">
      <c r="A18" s="1344"/>
      <c r="B18" s="1342" t="s">
        <v>445</v>
      </c>
      <c r="C18" s="1343"/>
      <c r="D18" s="1351"/>
      <c r="E18" s="1351"/>
      <c r="F18" s="1351"/>
      <c r="G18" s="1351"/>
      <c r="H18" s="1351"/>
      <c r="I18" s="1351"/>
    </row>
    <row r="19" spans="1:9" x14ac:dyDescent="0.25">
      <c r="A19" s="749"/>
      <c r="B19" s="747"/>
      <c r="C19" s="748" t="s">
        <v>446</v>
      </c>
      <c r="D19" s="1083">
        <v>0</v>
      </c>
      <c r="E19" s="1083">
        <v>0</v>
      </c>
      <c r="F19" s="1083">
        <f t="shared" ref="F19:F29" si="3">+D19+E19</f>
        <v>0</v>
      </c>
      <c r="G19" s="1083">
        <v>0</v>
      </c>
      <c r="H19" s="1083">
        <v>0</v>
      </c>
      <c r="I19" s="1084">
        <f>+H19-D19</f>
        <v>0</v>
      </c>
    </row>
    <row r="20" spans="1:9" x14ac:dyDescent="0.25">
      <c r="A20" s="749"/>
      <c r="B20" s="747"/>
      <c r="C20" s="748" t="s">
        <v>447</v>
      </c>
      <c r="D20" s="1083">
        <v>0</v>
      </c>
      <c r="E20" s="1083">
        <v>0</v>
      </c>
      <c r="F20" s="1083">
        <f t="shared" si="3"/>
        <v>0</v>
      </c>
      <c r="G20" s="1083">
        <v>0</v>
      </c>
      <c r="H20" s="1083">
        <v>0</v>
      </c>
      <c r="I20" s="1084">
        <f t="shared" ref="I20:I36" si="4">+H20-D20</f>
        <v>0</v>
      </c>
    </row>
    <row r="21" spans="1:9" x14ac:dyDescent="0.25">
      <c r="A21" s="749"/>
      <c r="B21" s="747"/>
      <c r="C21" s="748" t="s">
        <v>448</v>
      </c>
      <c r="D21" s="1083">
        <v>0</v>
      </c>
      <c r="E21" s="1083">
        <v>0</v>
      </c>
      <c r="F21" s="1083">
        <f t="shared" si="3"/>
        <v>0</v>
      </c>
      <c r="G21" s="1083">
        <v>0</v>
      </c>
      <c r="H21" s="1083">
        <v>0</v>
      </c>
      <c r="I21" s="1084">
        <f t="shared" si="4"/>
        <v>0</v>
      </c>
    </row>
    <row r="22" spans="1:9" x14ac:dyDescent="0.25">
      <c r="A22" s="749"/>
      <c r="B22" s="747"/>
      <c r="C22" s="748" t="s">
        <v>449</v>
      </c>
      <c r="D22" s="1083">
        <v>0</v>
      </c>
      <c r="E22" s="1083">
        <v>0</v>
      </c>
      <c r="F22" s="1083">
        <f t="shared" si="3"/>
        <v>0</v>
      </c>
      <c r="G22" s="1083">
        <v>0</v>
      </c>
      <c r="H22" s="1083">
        <v>0</v>
      </c>
      <c r="I22" s="1084">
        <f t="shared" si="4"/>
        <v>0</v>
      </c>
    </row>
    <row r="23" spans="1:9" x14ac:dyDescent="0.25">
      <c r="A23" s="749"/>
      <c r="B23" s="747"/>
      <c r="C23" s="748" t="s">
        <v>450</v>
      </c>
      <c r="D23" s="1083">
        <v>0</v>
      </c>
      <c r="E23" s="1083">
        <v>0</v>
      </c>
      <c r="F23" s="1083">
        <f t="shared" si="3"/>
        <v>0</v>
      </c>
      <c r="G23" s="1083">
        <v>0</v>
      </c>
      <c r="H23" s="1083">
        <v>0</v>
      </c>
      <c r="I23" s="1084">
        <f t="shared" si="4"/>
        <v>0</v>
      </c>
    </row>
    <row r="24" spans="1:9" x14ac:dyDescent="0.25">
      <c r="A24" s="749"/>
      <c r="B24" s="747"/>
      <c r="C24" s="748" t="s">
        <v>451</v>
      </c>
      <c r="D24" s="1083">
        <v>0</v>
      </c>
      <c r="E24" s="1083">
        <v>0</v>
      </c>
      <c r="F24" s="1083">
        <f t="shared" si="3"/>
        <v>0</v>
      </c>
      <c r="G24" s="1083">
        <v>0</v>
      </c>
      <c r="H24" s="1083">
        <v>0</v>
      </c>
      <c r="I24" s="1084">
        <f t="shared" si="4"/>
        <v>0</v>
      </c>
    </row>
    <row r="25" spans="1:9" x14ac:dyDescent="0.25">
      <c r="A25" s="749"/>
      <c r="B25" s="747"/>
      <c r="C25" s="748" t="s">
        <v>452</v>
      </c>
      <c r="D25" s="1083">
        <v>0</v>
      </c>
      <c r="E25" s="1083">
        <v>0</v>
      </c>
      <c r="F25" s="1083">
        <f t="shared" si="3"/>
        <v>0</v>
      </c>
      <c r="G25" s="1083">
        <v>0</v>
      </c>
      <c r="H25" s="1083">
        <v>0</v>
      </c>
      <c r="I25" s="1084">
        <f t="shared" si="4"/>
        <v>0</v>
      </c>
    </row>
    <row r="26" spans="1:9" x14ac:dyDescent="0.25">
      <c r="A26" s="749"/>
      <c r="B26" s="747"/>
      <c r="C26" s="748" t="s">
        <v>453</v>
      </c>
      <c r="D26" s="1083">
        <v>0</v>
      </c>
      <c r="E26" s="1083">
        <v>0</v>
      </c>
      <c r="F26" s="1083">
        <f t="shared" si="3"/>
        <v>0</v>
      </c>
      <c r="G26" s="1083">
        <v>0</v>
      </c>
      <c r="H26" s="1083">
        <v>0</v>
      </c>
      <c r="I26" s="1084">
        <f t="shared" si="4"/>
        <v>0</v>
      </c>
    </row>
    <row r="27" spans="1:9" x14ac:dyDescent="0.25">
      <c r="A27" s="749"/>
      <c r="B27" s="747"/>
      <c r="C27" s="748" t="s">
        <v>454</v>
      </c>
      <c r="D27" s="1083">
        <v>0</v>
      </c>
      <c r="E27" s="1083">
        <v>0</v>
      </c>
      <c r="F27" s="1083">
        <f t="shared" si="3"/>
        <v>0</v>
      </c>
      <c r="G27" s="1083">
        <v>0</v>
      </c>
      <c r="H27" s="1083">
        <v>0</v>
      </c>
      <c r="I27" s="1084">
        <f t="shared" si="4"/>
        <v>0</v>
      </c>
    </row>
    <row r="28" spans="1:9" x14ac:dyDescent="0.25">
      <c r="A28" s="749"/>
      <c r="B28" s="747"/>
      <c r="C28" s="748" t="s">
        <v>455</v>
      </c>
      <c r="D28" s="1083">
        <v>0</v>
      </c>
      <c r="E28" s="1083">
        <v>0</v>
      </c>
      <c r="F28" s="1083">
        <f t="shared" si="3"/>
        <v>0</v>
      </c>
      <c r="G28" s="1083">
        <v>0</v>
      </c>
      <c r="H28" s="1083">
        <v>0</v>
      </c>
      <c r="I28" s="1084">
        <f t="shared" si="4"/>
        <v>0</v>
      </c>
    </row>
    <row r="29" spans="1:9" x14ac:dyDescent="0.25">
      <c r="A29" s="749"/>
      <c r="B29" s="747"/>
      <c r="C29" s="748" t="s">
        <v>456</v>
      </c>
      <c r="D29" s="1083">
        <v>0</v>
      </c>
      <c r="E29" s="1083">
        <v>0</v>
      </c>
      <c r="F29" s="1083">
        <f t="shared" si="3"/>
        <v>0</v>
      </c>
      <c r="G29" s="1083">
        <v>0</v>
      </c>
      <c r="H29" s="1083">
        <v>0</v>
      </c>
      <c r="I29" s="1084">
        <f t="shared" si="4"/>
        <v>0</v>
      </c>
    </row>
    <row r="30" spans="1:9" x14ac:dyDescent="0.25">
      <c r="A30" s="749"/>
      <c r="B30" s="1342" t="s">
        <v>457</v>
      </c>
      <c r="C30" s="1343"/>
      <c r="D30" s="1084">
        <f t="shared" ref="D30:I30" si="5">SUM(D31:D35)</f>
        <v>0</v>
      </c>
      <c r="E30" s="1084">
        <f t="shared" si="5"/>
        <v>0</v>
      </c>
      <c r="F30" s="1084">
        <f t="shared" si="5"/>
        <v>0</v>
      </c>
      <c r="G30" s="1084">
        <f t="shared" si="5"/>
        <v>0</v>
      </c>
      <c r="H30" s="1084">
        <f t="shared" si="5"/>
        <v>0</v>
      </c>
      <c r="I30" s="1084">
        <f t="shared" si="5"/>
        <v>0</v>
      </c>
    </row>
    <row r="31" spans="1:9" x14ac:dyDescent="0.25">
      <c r="A31" s="749"/>
      <c r="B31" s="747"/>
      <c r="C31" s="748" t="s">
        <v>458</v>
      </c>
      <c r="D31" s="1083">
        <v>0</v>
      </c>
      <c r="E31" s="1083">
        <v>0</v>
      </c>
      <c r="F31" s="1083">
        <v>0</v>
      </c>
      <c r="G31" s="1083"/>
      <c r="H31" s="1083">
        <v>0</v>
      </c>
      <c r="I31" s="1084">
        <f t="shared" si="4"/>
        <v>0</v>
      </c>
    </row>
    <row r="32" spans="1:9" x14ac:dyDescent="0.25">
      <c r="A32" s="749"/>
      <c r="B32" s="747"/>
      <c r="C32" s="748" t="s">
        <v>459</v>
      </c>
      <c r="D32" s="1083">
        <v>0</v>
      </c>
      <c r="E32" s="1083">
        <v>0</v>
      </c>
      <c r="F32" s="1083">
        <f t="shared" ref="F32:F36" si="6">+D32+E32</f>
        <v>0</v>
      </c>
      <c r="G32" s="1083"/>
      <c r="H32" s="1083">
        <v>0</v>
      </c>
      <c r="I32" s="1084">
        <f t="shared" si="4"/>
        <v>0</v>
      </c>
    </row>
    <row r="33" spans="1:9" x14ac:dyDescent="0.25">
      <c r="A33" s="1046"/>
      <c r="B33" s="1044"/>
      <c r="C33" s="1045" t="s">
        <v>460</v>
      </c>
      <c r="D33" s="1083">
        <v>0</v>
      </c>
      <c r="E33" s="1083">
        <v>0</v>
      </c>
      <c r="F33" s="1083">
        <f t="shared" si="6"/>
        <v>0</v>
      </c>
      <c r="G33" s="1083"/>
      <c r="H33" s="1083"/>
      <c r="I33" s="1084">
        <f t="shared" si="4"/>
        <v>0</v>
      </c>
    </row>
    <row r="34" spans="1:9" x14ac:dyDescent="0.25">
      <c r="A34" s="1050"/>
      <c r="B34" s="1051"/>
      <c r="C34" s="1052" t="s">
        <v>461</v>
      </c>
      <c r="D34" s="1085">
        <v>0</v>
      </c>
      <c r="E34" s="1085">
        <v>0</v>
      </c>
      <c r="F34" s="1085">
        <f t="shared" si="6"/>
        <v>0</v>
      </c>
      <c r="G34" s="1085"/>
      <c r="H34" s="1085"/>
      <c r="I34" s="1086">
        <f t="shared" si="4"/>
        <v>0</v>
      </c>
    </row>
    <row r="35" spans="1:9" x14ac:dyDescent="0.25">
      <c r="A35" s="749"/>
      <c r="B35" s="747"/>
      <c r="C35" s="748" t="s">
        <v>462</v>
      </c>
      <c r="D35" s="1083">
        <v>0</v>
      </c>
      <c r="E35" s="1083">
        <v>0</v>
      </c>
      <c r="F35" s="1083">
        <f t="shared" si="6"/>
        <v>0</v>
      </c>
      <c r="G35" s="1083"/>
      <c r="H35" s="1083"/>
      <c r="I35" s="1084">
        <f t="shared" si="4"/>
        <v>0</v>
      </c>
    </row>
    <row r="36" spans="1:9" x14ac:dyDescent="0.25">
      <c r="A36" s="749"/>
      <c r="B36" s="1349" t="s">
        <v>965</v>
      </c>
      <c r="C36" s="1350"/>
      <c r="D36" s="1083">
        <f>+'ETCA-II-01'!C17</f>
        <v>0</v>
      </c>
      <c r="E36" s="1083">
        <f>+'ETCA-II-01'!D17</f>
        <v>16500000</v>
      </c>
      <c r="F36" s="1087">
        <f t="shared" si="6"/>
        <v>16500000</v>
      </c>
      <c r="G36" s="1083">
        <f>+'ETCA-II-01'!F17</f>
        <v>14015269.050000001</v>
      </c>
      <c r="H36" s="1083">
        <f>+'ETCA-II-01'!G17</f>
        <v>14015269.050000001</v>
      </c>
      <c r="I36" s="1088">
        <f t="shared" si="4"/>
        <v>14015269.050000001</v>
      </c>
    </row>
    <row r="37" spans="1:9" x14ac:dyDescent="0.25">
      <c r="A37" s="749"/>
      <c r="B37" s="1342" t="s">
        <v>463</v>
      </c>
      <c r="C37" s="1343"/>
      <c r="D37" s="1084">
        <f t="shared" ref="D37:I37" si="7">SUM(D38)</f>
        <v>0</v>
      </c>
      <c r="E37" s="1084">
        <f t="shared" si="7"/>
        <v>0</v>
      </c>
      <c r="F37" s="1084">
        <f t="shared" si="7"/>
        <v>0</v>
      </c>
      <c r="G37" s="1084">
        <f t="shared" si="7"/>
        <v>0</v>
      </c>
      <c r="H37" s="1084">
        <f t="shared" si="7"/>
        <v>0</v>
      </c>
      <c r="I37" s="1084">
        <f t="shared" si="7"/>
        <v>0</v>
      </c>
    </row>
    <row r="38" spans="1:9" x14ac:dyDescent="0.25">
      <c r="A38" s="749"/>
      <c r="B38" s="747"/>
      <c r="C38" s="748" t="s">
        <v>464</v>
      </c>
      <c r="D38" s="1083">
        <v>0</v>
      </c>
      <c r="E38" s="1083"/>
      <c r="F38" s="1083">
        <f>+D38+E38</f>
        <v>0</v>
      </c>
      <c r="G38" s="1083"/>
      <c r="H38" s="1083"/>
      <c r="I38" s="1084">
        <f>+H38-D38</f>
        <v>0</v>
      </c>
    </row>
    <row r="39" spans="1:9" x14ac:dyDescent="0.25">
      <c r="A39" s="749"/>
      <c r="B39" s="1342" t="s">
        <v>465</v>
      </c>
      <c r="C39" s="1343"/>
      <c r="D39" s="1084">
        <f t="shared" ref="D39:I39" si="8">SUM(D40:D41)</f>
        <v>0</v>
      </c>
      <c r="E39" s="1084">
        <f t="shared" si="8"/>
        <v>0</v>
      </c>
      <c r="F39" s="1084">
        <f t="shared" si="8"/>
        <v>0</v>
      </c>
      <c r="G39" s="1084">
        <f t="shared" si="8"/>
        <v>0</v>
      </c>
      <c r="H39" s="1084">
        <f t="shared" si="8"/>
        <v>0</v>
      </c>
      <c r="I39" s="1084">
        <f t="shared" si="8"/>
        <v>0</v>
      </c>
    </row>
    <row r="40" spans="1:9" x14ac:dyDescent="0.25">
      <c r="A40" s="749"/>
      <c r="B40" s="747"/>
      <c r="C40" s="748" t="s">
        <v>466</v>
      </c>
      <c r="D40" s="1083">
        <v>0</v>
      </c>
      <c r="E40" s="1083">
        <v>0</v>
      </c>
      <c r="F40" s="1083">
        <f>+D40+E40</f>
        <v>0</v>
      </c>
      <c r="G40" s="1083"/>
      <c r="H40" s="1083"/>
      <c r="I40" s="1084">
        <f>H40-D40</f>
        <v>0</v>
      </c>
    </row>
    <row r="41" spans="1:9" x14ac:dyDescent="0.25">
      <c r="A41" s="749"/>
      <c r="B41" s="747"/>
      <c r="C41" s="748" t="s">
        <v>467</v>
      </c>
      <c r="D41" s="1083">
        <v>0</v>
      </c>
      <c r="E41" s="1083">
        <v>0</v>
      </c>
      <c r="F41" s="1083">
        <f>+D41+E41</f>
        <v>0</v>
      </c>
      <c r="G41" s="1083"/>
      <c r="H41" s="1083"/>
      <c r="I41" s="1084">
        <f>H41-D41</f>
        <v>0</v>
      </c>
    </row>
    <row r="42" spans="1:9" ht="8.25" customHeight="1" x14ac:dyDescent="0.25">
      <c r="A42" s="749"/>
      <c r="B42" s="747"/>
      <c r="C42" s="748"/>
      <c r="D42" s="1089"/>
      <c r="E42" s="1089"/>
      <c r="F42" s="1089"/>
      <c r="G42" s="1089"/>
      <c r="H42" s="1089"/>
      <c r="I42" s="1084"/>
    </row>
    <row r="43" spans="1:9" ht="15" customHeight="1" x14ac:dyDescent="0.25">
      <c r="A43" s="765" t="s">
        <v>468</v>
      </c>
      <c r="B43" s="625"/>
      <c r="C43" s="645"/>
      <c r="D43" s="1348">
        <f>+D10+D11+D12+D13+D14+D15+D16+D17+D30+D36+D37+D39</f>
        <v>105543736</v>
      </c>
      <c r="E43" s="1348">
        <f t="shared" ref="E43:I43" si="9">+E10+E11+E12+E13+E14+E15+E16+E17+E30+E36+E37+E39</f>
        <v>2101247</v>
      </c>
      <c r="F43" s="1348">
        <f t="shared" si="9"/>
        <v>107644983</v>
      </c>
      <c r="G43" s="1348">
        <f t="shared" si="9"/>
        <v>89884736.61999999</v>
      </c>
      <c r="H43" s="1348">
        <f t="shared" si="9"/>
        <v>81022365.920000002</v>
      </c>
      <c r="I43" s="1348">
        <f t="shared" si="9"/>
        <v>-24521370.080000002</v>
      </c>
    </row>
    <row r="44" spans="1:9" x14ac:dyDescent="0.25">
      <c r="A44" s="765" t="s">
        <v>469</v>
      </c>
      <c r="B44" s="625"/>
      <c r="C44" s="645"/>
      <c r="D44" s="1348"/>
      <c r="E44" s="1348"/>
      <c r="F44" s="1348"/>
      <c r="G44" s="1348"/>
      <c r="H44" s="1348"/>
      <c r="I44" s="1348"/>
    </row>
    <row r="45" spans="1:9" ht="8.25" customHeight="1" x14ac:dyDescent="0.25">
      <c r="A45" s="766"/>
      <c r="B45" s="750"/>
      <c r="C45" s="751"/>
      <c r="D45" s="1348"/>
      <c r="E45" s="1348"/>
      <c r="F45" s="1348"/>
      <c r="G45" s="1348"/>
      <c r="H45" s="1348"/>
      <c r="I45" s="1348"/>
    </row>
    <row r="46" spans="1:9" x14ac:dyDescent="0.25">
      <c r="A46" s="1345" t="s">
        <v>470</v>
      </c>
      <c r="B46" s="1346"/>
      <c r="C46" s="1352"/>
      <c r="D46" s="1090"/>
      <c r="E46" s="1090"/>
      <c r="F46" s="1090"/>
      <c r="G46" s="1090"/>
      <c r="H46" s="1090"/>
      <c r="I46" s="1091" t="str">
        <f>IF(($H$43-$D$43)&lt;=0," ",$H$43-$D$43)</f>
        <v xml:space="preserve"> </v>
      </c>
    </row>
    <row r="47" spans="1:9" ht="11.25" customHeight="1" x14ac:dyDescent="0.25">
      <c r="A47" s="749"/>
      <c r="B47" s="747"/>
      <c r="C47" s="748"/>
      <c r="D47" s="1089"/>
      <c r="E47" s="1089"/>
      <c r="F47" s="1089"/>
      <c r="G47" s="1089"/>
      <c r="H47" s="1089"/>
      <c r="I47" s="1084"/>
    </row>
    <row r="48" spans="1:9" x14ac:dyDescent="0.25">
      <c r="A48" s="1345" t="s">
        <v>471</v>
      </c>
      <c r="B48" s="1346"/>
      <c r="C48" s="1352"/>
      <c r="D48" s="1089"/>
      <c r="E48" s="1089"/>
      <c r="F48" s="1089"/>
      <c r="G48" s="1089"/>
      <c r="H48" s="1089"/>
      <c r="I48" s="1084"/>
    </row>
    <row r="49" spans="1:9" x14ac:dyDescent="0.25">
      <c r="A49" s="749"/>
      <c r="B49" s="1342" t="s">
        <v>472</v>
      </c>
      <c r="C49" s="1343"/>
      <c r="D49" s="1089">
        <f t="shared" ref="D49:I49" si="10">SUM(D50:D57)</f>
        <v>0</v>
      </c>
      <c r="E49" s="1089">
        <f t="shared" si="10"/>
        <v>0</v>
      </c>
      <c r="F49" s="1089">
        <f t="shared" si="10"/>
        <v>0</v>
      </c>
      <c r="G49" s="1089">
        <f t="shared" si="10"/>
        <v>0</v>
      </c>
      <c r="H49" s="1089">
        <f t="shared" si="10"/>
        <v>0</v>
      </c>
      <c r="I49" s="1084">
        <f t="shared" si="10"/>
        <v>0</v>
      </c>
    </row>
    <row r="50" spans="1:9" x14ac:dyDescent="0.25">
      <c r="A50" s="749"/>
      <c r="B50" s="747"/>
      <c r="C50" s="748" t="s">
        <v>473</v>
      </c>
      <c r="D50" s="1083">
        <v>0</v>
      </c>
      <c r="E50" s="1083">
        <v>0</v>
      </c>
      <c r="F50" s="1083">
        <f t="shared" ref="F50:F78" si="11">+D50+E50</f>
        <v>0</v>
      </c>
      <c r="G50" s="1083">
        <v>0</v>
      </c>
      <c r="H50" s="1083">
        <v>0</v>
      </c>
      <c r="I50" s="1084">
        <f>H50-D50</f>
        <v>0</v>
      </c>
    </row>
    <row r="51" spans="1:9" x14ac:dyDescent="0.25">
      <c r="A51" s="749"/>
      <c r="B51" s="747"/>
      <c r="C51" s="748" t="s">
        <v>474</v>
      </c>
      <c r="D51" s="1083">
        <v>0</v>
      </c>
      <c r="E51" s="1083"/>
      <c r="F51" s="1083">
        <f t="shared" si="11"/>
        <v>0</v>
      </c>
      <c r="G51" s="1083"/>
      <c r="H51" s="1083"/>
      <c r="I51" s="1084">
        <f t="shared" ref="I51:I62" si="12">H51-D51</f>
        <v>0</v>
      </c>
    </row>
    <row r="52" spans="1:9" x14ac:dyDescent="0.25">
      <c r="A52" s="749"/>
      <c r="B52" s="747"/>
      <c r="C52" s="748" t="s">
        <v>475</v>
      </c>
      <c r="D52" s="1083">
        <v>0</v>
      </c>
      <c r="E52" s="1083"/>
      <c r="F52" s="1083">
        <f t="shared" si="11"/>
        <v>0</v>
      </c>
      <c r="G52" s="1083"/>
      <c r="H52" s="1083"/>
      <c r="I52" s="1084">
        <f t="shared" si="12"/>
        <v>0</v>
      </c>
    </row>
    <row r="53" spans="1:9" ht="19.5" x14ac:dyDescent="0.25">
      <c r="A53" s="749"/>
      <c r="B53" s="747"/>
      <c r="C53" s="752" t="s">
        <v>476</v>
      </c>
      <c r="D53" s="1083">
        <v>0</v>
      </c>
      <c r="E53" s="1083"/>
      <c r="F53" s="1083">
        <f t="shared" si="11"/>
        <v>0</v>
      </c>
      <c r="G53" s="1083"/>
      <c r="H53" s="1083"/>
      <c r="I53" s="1084">
        <f t="shared" si="12"/>
        <v>0</v>
      </c>
    </row>
    <row r="54" spans="1:9" x14ac:dyDescent="0.25">
      <c r="A54" s="749"/>
      <c r="B54" s="747"/>
      <c r="C54" s="748" t="s">
        <v>477</v>
      </c>
      <c r="D54" s="1083">
        <v>0</v>
      </c>
      <c r="E54" s="1083">
        <v>0</v>
      </c>
      <c r="F54" s="1083">
        <f t="shared" si="11"/>
        <v>0</v>
      </c>
      <c r="G54" s="1083">
        <v>0</v>
      </c>
      <c r="H54" s="1083">
        <v>0</v>
      </c>
      <c r="I54" s="1084">
        <f t="shared" si="12"/>
        <v>0</v>
      </c>
    </row>
    <row r="55" spans="1:9" x14ac:dyDescent="0.25">
      <c r="A55" s="749"/>
      <c r="B55" s="747"/>
      <c r="C55" s="748" t="s">
        <v>478</v>
      </c>
      <c r="D55" s="1083">
        <v>0</v>
      </c>
      <c r="E55" s="1083"/>
      <c r="F55" s="1083">
        <f t="shared" si="11"/>
        <v>0</v>
      </c>
      <c r="G55" s="1083"/>
      <c r="H55" s="1083"/>
      <c r="I55" s="1084">
        <f t="shared" si="12"/>
        <v>0</v>
      </c>
    </row>
    <row r="56" spans="1:9" ht="19.5" x14ac:dyDescent="0.25">
      <c r="A56" s="749"/>
      <c r="B56" s="747"/>
      <c r="C56" s="752" t="s">
        <v>479</v>
      </c>
      <c r="D56" s="1083">
        <v>0</v>
      </c>
      <c r="E56" s="1083"/>
      <c r="F56" s="1083">
        <f t="shared" si="11"/>
        <v>0</v>
      </c>
      <c r="G56" s="1083"/>
      <c r="H56" s="1083"/>
      <c r="I56" s="1084">
        <f t="shared" si="12"/>
        <v>0</v>
      </c>
    </row>
    <row r="57" spans="1:9" ht="19.5" x14ac:dyDescent="0.25">
      <c r="A57" s="749"/>
      <c r="B57" s="747"/>
      <c r="C57" s="752" t="s">
        <v>480</v>
      </c>
      <c r="D57" s="1083">
        <v>0</v>
      </c>
      <c r="E57" s="1083"/>
      <c r="F57" s="1083">
        <f t="shared" si="11"/>
        <v>0</v>
      </c>
      <c r="G57" s="1083"/>
      <c r="H57" s="1083"/>
      <c r="I57" s="1084">
        <f t="shared" si="12"/>
        <v>0</v>
      </c>
    </row>
    <row r="58" spans="1:9" x14ac:dyDescent="0.25">
      <c r="A58" s="749"/>
      <c r="B58" s="1342" t="s">
        <v>481</v>
      </c>
      <c r="C58" s="1343"/>
      <c r="D58" s="1089">
        <f t="shared" ref="D58:I58" si="13">SUM(D59:D62)</f>
        <v>0</v>
      </c>
      <c r="E58" s="1089">
        <f t="shared" si="13"/>
        <v>0</v>
      </c>
      <c r="F58" s="1089">
        <f t="shared" si="13"/>
        <v>0</v>
      </c>
      <c r="G58" s="1089">
        <f t="shared" si="13"/>
        <v>0</v>
      </c>
      <c r="H58" s="1089">
        <f t="shared" si="13"/>
        <v>0</v>
      </c>
      <c r="I58" s="1084">
        <f t="shared" si="13"/>
        <v>0</v>
      </c>
    </row>
    <row r="59" spans="1:9" x14ac:dyDescent="0.25">
      <c r="A59" s="749"/>
      <c r="B59" s="747"/>
      <c r="C59" s="748" t="s">
        <v>482</v>
      </c>
      <c r="D59" s="1083">
        <v>0</v>
      </c>
      <c r="E59" s="1083"/>
      <c r="F59" s="1083">
        <f t="shared" si="11"/>
        <v>0</v>
      </c>
      <c r="G59" s="1083"/>
      <c r="H59" s="1083"/>
      <c r="I59" s="1084">
        <f t="shared" si="12"/>
        <v>0</v>
      </c>
    </row>
    <row r="60" spans="1:9" x14ac:dyDescent="0.25">
      <c r="A60" s="749"/>
      <c r="B60" s="747"/>
      <c r="C60" s="748" t="s">
        <v>483</v>
      </c>
      <c r="D60" s="1083">
        <v>0</v>
      </c>
      <c r="E60" s="1083"/>
      <c r="F60" s="1083">
        <v>0</v>
      </c>
      <c r="G60" s="1083"/>
      <c r="H60" s="1083"/>
      <c r="I60" s="1084">
        <f t="shared" si="12"/>
        <v>0</v>
      </c>
    </row>
    <row r="61" spans="1:9" x14ac:dyDescent="0.25">
      <c r="A61" s="749"/>
      <c r="B61" s="747"/>
      <c r="C61" s="748" t="s">
        <v>484</v>
      </c>
      <c r="D61" s="1083">
        <v>0</v>
      </c>
      <c r="E61" s="1083"/>
      <c r="F61" s="1083">
        <v>0</v>
      </c>
      <c r="G61" s="1083"/>
      <c r="H61" s="1083"/>
      <c r="I61" s="1084">
        <f t="shared" si="12"/>
        <v>0</v>
      </c>
    </row>
    <row r="62" spans="1:9" x14ac:dyDescent="0.25">
      <c r="A62" s="749"/>
      <c r="B62" s="747"/>
      <c r="C62" s="748" t="s">
        <v>485</v>
      </c>
      <c r="D62" s="1083">
        <v>0</v>
      </c>
      <c r="E62" s="1083"/>
      <c r="F62" s="1083">
        <v>0</v>
      </c>
      <c r="G62" s="1083"/>
      <c r="H62" s="1083"/>
      <c r="I62" s="1084">
        <f t="shared" si="12"/>
        <v>0</v>
      </c>
    </row>
    <row r="63" spans="1:9" x14ac:dyDescent="0.25">
      <c r="A63" s="749"/>
      <c r="B63" s="1342" t="s">
        <v>486</v>
      </c>
      <c r="C63" s="1343"/>
      <c r="D63" s="1089">
        <f t="shared" ref="D63:I63" si="14">SUM(D64:D65)</f>
        <v>0</v>
      </c>
      <c r="E63" s="1089">
        <f t="shared" si="14"/>
        <v>0</v>
      </c>
      <c r="F63" s="1089">
        <f t="shared" si="14"/>
        <v>0</v>
      </c>
      <c r="G63" s="1089">
        <f t="shared" si="14"/>
        <v>0</v>
      </c>
      <c r="H63" s="1089">
        <f t="shared" si="14"/>
        <v>0</v>
      </c>
      <c r="I63" s="1084">
        <f t="shared" si="14"/>
        <v>0</v>
      </c>
    </row>
    <row r="64" spans="1:9" ht="19.5" x14ac:dyDescent="0.25">
      <c r="A64" s="1046"/>
      <c r="B64" s="1044"/>
      <c r="C64" s="1047" t="s">
        <v>487</v>
      </c>
      <c r="D64" s="1083">
        <v>0</v>
      </c>
      <c r="E64" s="1083">
        <v>0</v>
      </c>
      <c r="F64" s="1083">
        <f t="shared" si="11"/>
        <v>0</v>
      </c>
      <c r="G64" s="1083">
        <v>0</v>
      </c>
      <c r="H64" s="1083">
        <v>0</v>
      </c>
      <c r="I64" s="1084">
        <f>H64-D64</f>
        <v>0</v>
      </c>
    </row>
    <row r="65" spans="1:10" x14ac:dyDescent="0.25">
      <c r="A65" s="1050"/>
      <c r="B65" s="1051"/>
      <c r="C65" s="1053" t="s">
        <v>488</v>
      </c>
      <c r="D65" s="1085">
        <v>0</v>
      </c>
      <c r="E65" s="1085">
        <v>0</v>
      </c>
      <c r="F65" s="1092">
        <v>0</v>
      </c>
      <c r="G65" s="1085">
        <v>0</v>
      </c>
      <c r="H65" s="1085">
        <v>0</v>
      </c>
      <c r="I65" s="1086">
        <f>H65-D65</f>
        <v>0</v>
      </c>
    </row>
    <row r="66" spans="1:10" x14ac:dyDescent="0.25">
      <c r="A66" s="749"/>
      <c r="B66" s="1342" t="s">
        <v>976</v>
      </c>
      <c r="C66" s="1343"/>
      <c r="D66" s="1083">
        <v>0</v>
      </c>
      <c r="E66" s="1083">
        <v>0</v>
      </c>
      <c r="F66" s="1083">
        <f t="shared" si="11"/>
        <v>0</v>
      </c>
      <c r="G66" s="1083">
        <v>0</v>
      </c>
      <c r="H66" s="1083">
        <v>0</v>
      </c>
      <c r="I66" s="1084">
        <f>H66-D66</f>
        <v>0</v>
      </c>
    </row>
    <row r="67" spans="1:10" x14ac:dyDescent="0.25">
      <c r="A67" s="749"/>
      <c r="B67" s="1342" t="s">
        <v>489</v>
      </c>
      <c r="C67" s="1343"/>
      <c r="D67" s="1083">
        <v>0</v>
      </c>
      <c r="E67" s="1083">
        <v>0</v>
      </c>
      <c r="F67" s="1083">
        <f t="shared" si="11"/>
        <v>0</v>
      </c>
      <c r="G67" s="1083">
        <v>0</v>
      </c>
      <c r="H67" s="1083">
        <v>0</v>
      </c>
      <c r="I67" s="1084">
        <f>H67-D67</f>
        <v>0</v>
      </c>
    </row>
    <row r="68" spans="1:10" ht="8.25" customHeight="1" x14ac:dyDescent="0.25">
      <c r="A68" s="749"/>
      <c r="B68" s="1342"/>
      <c r="C68" s="1343"/>
      <c r="D68" s="1089"/>
      <c r="E68" s="1089"/>
      <c r="F68" s="1089" t="s">
        <v>244</v>
      </c>
      <c r="G68" s="1089"/>
      <c r="H68" s="1089"/>
      <c r="I68" s="1084"/>
    </row>
    <row r="69" spans="1:10" x14ac:dyDescent="0.25">
      <c r="A69" s="1354" t="s">
        <v>490</v>
      </c>
      <c r="B69" s="1355"/>
      <c r="C69" s="1356"/>
      <c r="D69" s="1093">
        <f t="shared" ref="D69:I69" si="15">+D49+D58+D63+D66+D67</f>
        <v>0</v>
      </c>
      <c r="E69" s="1093">
        <f t="shared" si="15"/>
        <v>0</v>
      </c>
      <c r="F69" s="1093">
        <f t="shared" si="15"/>
        <v>0</v>
      </c>
      <c r="G69" s="1093">
        <f t="shared" si="15"/>
        <v>0</v>
      </c>
      <c r="H69" s="1093">
        <f t="shared" si="15"/>
        <v>0</v>
      </c>
      <c r="I69" s="1094">
        <f t="shared" si="15"/>
        <v>0</v>
      </c>
    </row>
    <row r="70" spans="1:10" ht="6" customHeight="1" x14ac:dyDescent="0.25">
      <c r="A70" s="749"/>
      <c r="B70" s="1342"/>
      <c r="C70" s="1343"/>
      <c r="D70" s="1089"/>
      <c r="E70" s="1089"/>
      <c r="F70" s="1089" t="s">
        <v>244</v>
      </c>
      <c r="G70" s="1089"/>
      <c r="H70" s="1089"/>
      <c r="I70" s="1084"/>
    </row>
    <row r="71" spans="1:10" x14ac:dyDescent="0.25">
      <c r="A71" s="1345" t="s">
        <v>491</v>
      </c>
      <c r="B71" s="1346"/>
      <c r="C71" s="1352"/>
      <c r="D71" s="1093">
        <f t="shared" ref="D71:I71" si="16">SUM(D72)</f>
        <v>0</v>
      </c>
      <c r="E71" s="1093">
        <f t="shared" si="16"/>
        <v>0</v>
      </c>
      <c r="F71" s="1093">
        <f t="shared" si="16"/>
        <v>0</v>
      </c>
      <c r="G71" s="1093">
        <f t="shared" si="16"/>
        <v>0</v>
      </c>
      <c r="H71" s="1093">
        <f t="shared" si="16"/>
        <v>0</v>
      </c>
      <c r="I71" s="1094">
        <f t="shared" si="16"/>
        <v>0</v>
      </c>
    </row>
    <row r="72" spans="1:10" x14ac:dyDescent="0.25">
      <c r="A72" s="749"/>
      <c r="B72" s="1353" t="s">
        <v>492</v>
      </c>
      <c r="C72" s="1343"/>
      <c r="D72" s="1083">
        <v>0</v>
      </c>
      <c r="E72" s="1083"/>
      <c r="F72" s="1083" t="s">
        <v>244</v>
      </c>
      <c r="G72" s="1083"/>
      <c r="H72" s="1083">
        <v>0</v>
      </c>
      <c r="I72" s="1084">
        <f>H72-D72</f>
        <v>0</v>
      </c>
    </row>
    <row r="73" spans="1:10" ht="7.5" customHeight="1" x14ac:dyDescent="0.25">
      <c r="A73" s="749"/>
      <c r="B73" s="1353"/>
      <c r="C73" s="1343"/>
      <c r="D73" s="1089"/>
      <c r="E73" s="1089"/>
      <c r="F73" s="1089" t="s">
        <v>244</v>
      </c>
      <c r="G73" s="1089"/>
      <c r="H73" s="1089"/>
      <c r="I73" s="1084"/>
    </row>
    <row r="74" spans="1:10" x14ac:dyDescent="0.25">
      <c r="A74" s="1345" t="s">
        <v>493</v>
      </c>
      <c r="B74" s="1346"/>
      <c r="C74" s="1352"/>
      <c r="D74" s="1093">
        <f t="shared" ref="D74:I74" si="17">+D43+D69+D71</f>
        <v>105543736</v>
      </c>
      <c r="E74" s="1093">
        <f t="shared" si="17"/>
        <v>2101247</v>
      </c>
      <c r="F74" s="1093">
        <f t="shared" si="17"/>
        <v>107644983</v>
      </c>
      <c r="G74" s="1093">
        <f t="shared" si="17"/>
        <v>89884736.61999999</v>
      </c>
      <c r="H74" s="1093">
        <f t="shared" si="17"/>
        <v>81022365.920000002</v>
      </c>
      <c r="I74" s="1094">
        <f t="shared" si="17"/>
        <v>-24521370.080000002</v>
      </c>
    </row>
    <row r="75" spans="1:10" ht="6" customHeight="1" x14ac:dyDescent="0.25">
      <c r="A75" s="749"/>
      <c r="B75" s="1353"/>
      <c r="C75" s="1343"/>
      <c r="D75" s="1089"/>
      <c r="E75" s="1089"/>
      <c r="F75" s="1089" t="s">
        <v>244</v>
      </c>
      <c r="G75" s="1089"/>
      <c r="H75" s="1089"/>
      <c r="I75" s="1084"/>
    </row>
    <row r="76" spans="1:10" x14ac:dyDescent="0.25">
      <c r="A76" s="749"/>
      <c r="B76" s="1359" t="s">
        <v>494</v>
      </c>
      <c r="C76" s="1352"/>
      <c r="D76" s="1084"/>
      <c r="E76" s="1084"/>
      <c r="F76" s="1084" t="s">
        <v>244</v>
      </c>
      <c r="G76" s="1084"/>
      <c r="H76" s="1084"/>
      <c r="I76" s="1084"/>
    </row>
    <row r="77" spans="1:10" ht="21.75" customHeight="1" x14ac:dyDescent="0.25">
      <c r="A77" s="749"/>
      <c r="B77" s="1360" t="s">
        <v>495</v>
      </c>
      <c r="C77" s="1361"/>
      <c r="D77" s="1083">
        <v>0</v>
      </c>
      <c r="E77" s="1083">
        <v>0</v>
      </c>
      <c r="F77" s="1083">
        <f t="shared" si="11"/>
        <v>0</v>
      </c>
      <c r="G77" s="1083">
        <v>0</v>
      </c>
      <c r="H77" s="1083">
        <v>0</v>
      </c>
      <c r="I77" s="1084">
        <f t="shared" ref="I77:I78" si="18">H77-D77</f>
        <v>0</v>
      </c>
    </row>
    <row r="78" spans="1:10" ht="22.5" customHeight="1" x14ac:dyDescent="0.25">
      <c r="A78" s="749"/>
      <c r="B78" s="1360" t="s">
        <v>496</v>
      </c>
      <c r="C78" s="1361"/>
      <c r="D78" s="1083">
        <v>0</v>
      </c>
      <c r="E78" s="1083">
        <v>0</v>
      </c>
      <c r="F78" s="1083">
        <f t="shared" si="11"/>
        <v>0</v>
      </c>
      <c r="G78" s="1083">
        <v>0</v>
      </c>
      <c r="H78" s="1083">
        <v>0</v>
      </c>
      <c r="I78" s="1084">
        <f t="shared" si="18"/>
        <v>0</v>
      </c>
    </row>
    <row r="79" spans="1:10" x14ac:dyDescent="0.25">
      <c r="A79" s="749"/>
      <c r="B79" s="1359" t="s">
        <v>497</v>
      </c>
      <c r="C79" s="1352"/>
      <c r="D79" s="1093">
        <f t="shared" ref="D79:I79" si="19">+D77+D78</f>
        <v>0</v>
      </c>
      <c r="E79" s="1093">
        <f t="shared" si="19"/>
        <v>0</v>
      </c>
      <c r="F79" s="1093">
        <f t="shared" si="19"/>
        <v>0</v>
      </c>
      <c r="G79" s="1093">
        <f t="shared" si="19"/>
        <v>0</v>
      </c>
      <c r="H79" s="1093">
        <f t="shared" si="19"/>
        <v>0</v>
      </c>
      <c r="I79" s="1094">
        <f t="shared" si="19"/>
        <v>0</v>
      </c>
      <c r="J79" s="498" t="str">
        <f>IF(D74&lt;&gt;'ETCA-II-01'!C19,"ERROR!!!!! EL MONTO ESTIMADO NO COINCIDE CON LO REPORTADO EN EL FORMATO ETCA-II-01 EN EL TOTAL DE INGRESOS","")</f>
        <v/>
      </c>
    </row>
    <row r="80" spans="1:10" ht="15.75" thickBot="1" x14ac:dyDescent="0.3">
      <c r="A80" s="617"/>
      <c r="B80" s="1357"/>
      <c r="C80" s="1358"/>
      <c r="D80" s="646"/>
      <c r="E80" s="646"/>
      <c r="F80" s="646"/>
      <c r="G80" s="646"/>
      <c r="H80" s="646"/>
      <c r="I80" s="646"/>
      <c r="J80" s="498" t="str">
        <f>IF(E74&lt;&gt;'ETCA-II-01'!D19,"ERROR!!!!! EL MONTO NO COINCIDE CON LO REPORTADO EN EL FORMATO ETCA-II-01 EN EL TOTAL DE INGRESOS","")</f>
        <v/>
      </c>
    </row>
    <row r="81" spans="10:10" x14ac:dyDescent="0.25">
      <c r="J81" s="498" t="str">
        <f>IF(F74&lt;&gt;'ETCA-II-01'!E19,"ERROR!!!!! EL MONTO NO COINCIDE CON LO REPORTADO EN EL FORMATO ETCA-II-01 EN EL TOTAL DE INGRESOS","")</f>
        <v/>
      </c>
    </row>
    <row r="82" spans="10:10" x14ac:dyDescent="0.25">
      <c r="J82" s="498" t="str">
        <f>IF(G74&lt;&gt;'ETCA-II-01'!F19,"ERROR!!!!! EL MONTO NO COINCIDE CON LO REPORTADO EN EL FORMATO ETCA-II-01 EN EL TOTAL DE INGRESOS","")</f>
        <v/>
      </c>
    </row>
    <row r="83" spans="10:10" x14ac:dyDescent="0.25">
      <c r="J83" s="498" t="str">
        <f>IF(H74&lt;&gt;'ETCA-II-01'!G19,"ERROR!!!!! EL MONTO NO COINCIDE CON LO REPORTADO EN EL FORMATO ETCA-II-01 EN EL TOTAL DE INGRESOS","")</f>
        <v/>
      </c>
    </row>
    <row r="84" spans="10:10" x14ac:dyDescent="0.25">
      <c r="J84" s="498" t="str">
        <f>IF(I74&lt;&gt;'ETCA-II-01'!H19,"ERROR!!!!! EL MONTO NO COINCIDE CON LO REPORTADO EN EL FORMATO ETCA-II-01 EN EL TOTAL DE INGRESOS","")</f>
        <v/>
      </c>
    </row>
    <row r="85" spans="10:10" x14ac:dyDescent="0.25">
      <c r="J85" s="498" t="str">
        <f>IF(D74&lt;&gt;'ETCA-II-01'!C44,"ERROR!!!!! EL MONTO NO COINCIDE CON LO REPORTADO EN EL FORMATO ETCA-II-01 EN EL TOTAL DE INGRESOS","")</f>
        <v/>
      </c>
    </row>
    <row r="86" spans="10:10" x14ac:dyDescent="0.25">
      <c r="J86" s="498" t="str">
        <f>IF(E74&lt;&gt;'ETCA-II-01'!D44,"ERROR!!!!! EL MONTO NO COINCIDE CON LO REPORTADO EN EL FORMATO ETCA-II-01 EN EL TOTAL DE INGRESOS","")</f>
        <v/>
      </c>
    </row>
    <row r="87" spans="10:10" x14ac:dyDescent="0.25">
      <c r="J87" s="498" t="str">
        <f>IF(F74&lt;&gt;'ETCA-II-01'!E44,"ERROR!!!!! EL MONTO NO COINCIDE CON LO REPORTADO EN EL FORMATO ETCA-II-01 EN EL TOTAL DE INGRESOS","")</f>
        <v/>
      </c>
    </row>
    <row r="88" spans="10:10" x14ac:dyDescent="0.25">
      <c r="J88" s="498" t="str">
        <f>IF(G74&lt;&gt;'ETCA-II-01'!F44,"ERROR!!!!! EL MONTO NO COINCIDE CON LO REPORTADO EN EL FORMATO ETCA-II-01 EN EL TOTAL DE INGRESOS","")</f>
        <v/>
      </c>
    </row>
    <row r="89" spans="10:10" x14ac:dyDescent="0.25">
      <c r="J89" s="498" t="str">
        <f>IF(H74&lt;&gt;'ETCA-II-01'!G44,"ERROR!!!!! EL MONTO NO COINCIDE CON LO REPORTADO EN EL FORMATO ETCA-II-01 EN EL TOTAL DE INGRESOS","")</f>
        <v/>
      </c>
    </row>
    <row r="90" spans="10:10" x14ac:dyDescent="0.25">
      <c r="J90" s="498" t="str">
        <f>IF(I74&lt;&gt;'ETCA-II-01'!H44,"ERROR!!!!! EL MONTO NO COINCIDE CON LO REPORTADO EN EL FORMATO ETCA-II-01 EN EL TOTAL DE INGRESOS","")</f>
        <v/>
      </c>
    </row>
  </sheetData>
  <sheetProtection formatColumns="0" formatRows="0" insertHyperlinks="0"/>
  <mergeCells count="62">
    <mergeCell ref="B80:C80"/>
    <mergeCell ref="A74:C74"/>
    <mergeCell ref="B75:C75"/>
    <mergeCell ref="B76:C76"/>
    <mergeCell ref="B77:C77"/>
    <mergeCell ref="B78:C78"/>
    <mergeCell ref="B79:C79"/>
    <mergeCell ref="B73:C73"/>
    <mergeCell ref="A48:C48"/>
    <mergeCell ref="B49:C49"/>
    <mergeCell ref="B58:C58"/>
    <mergeCell ref="B63:C63"/>
    <mergeCell ref="B66:C66"/>
    <mergeCell ref="B67:C67"/>
    <mergeCell ref="B68:C68"/>
    <mergeCell ref="A69:C69"/>
    <mergeCell ref="B70:C70"/>
    <mergeCell ref="A71:C71"/>
    <mergeCell ref="B72:C72"/>
    <mergeCell ref="A46:C46"/>
    <mergeCell ref="B37:C37"/>
    <mergeCell ref="B39:C39"/>
    <mergeCell ref="D43:D45"/>
    <mergeCell ref="F17:F18"/>
    <mergeCell ref="E43:E45"/>
    <mergeCell ref="F43:F45"/>
    <mergeCell ref="G17:G18"/>
    <mergeCell ref="H17:H18"/>
    <mergeCell ref="I17:I18"/>
    <mergeCell ref="D17:D18"/>
    <mergeCell ref="E17:E18"/>
    <mergeCell ref="G43:G45"/>
    <mergeCell ref="H43:H45"/>
    <mergeCell ref="I43:I45"/>
    <mergeCell ref="B30:C30"/>
    <mergeCell ref="B36:C36"/>
    <mergeCell ref="A8:C8"/>
    <mergeCell ref="B16:C16"/>
    <mergeCell ref="A17:A18"/>
    <mergeCell ref="B17:C17"/>
    <mergeCell ref="B18:C18"/>
    <mergeCell ref="B15:C15"/>
    <mergeCell ref="B14:C14"/>
    <mergeCell ref="A9:C9"/>
    <mergeCell ref="B10:C10"/>
    <mergeCell ref="B11:C11"/>
    <mergeCell ref="B12:C12"/>
    <mergeCell ref="B13:C13"/>
    <mergeCell ref="A4:I4"/>
    <mergeCell ref="A3:I3"/>
    <mergeCell ref="A2:I2"/>
    <mergeCell ref="A1:I1"/>
    <mergeCell ref="A5:C5"/>
    <mergeCell ref="D5:H5"/>
    <mergeCell ref="I5:I7"/>
    <mergeCell ref="A6:C6"/>
    <mergeCell ref="A7:C7"/>
    <mergeCell ref="D6:D7"/>
    <mergeCell ref="E6:E7"/>
    <mergeCell ref="F6:F7"/>
    <mergeCell ref="G6:G7"/>
    <mergeCell ref="H6:H7"/>
  </mergeCells>
  <printOptions horizontalCentered="1"/>
  <pageMargins left="0.23622047244094491" right="0.23622047244094491" top="0.74803149606299213" bottom="0.74803149606299213" header="0.31496062992125984" footer="0.31496062992125984"/>
  <pageSetup orientation="landscape"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1">
    <tabColor rgb="FFFFFF00"/>
    <pageSetUpPr fitToPage="1"/>
  </sheetPr>
  <dimension ref="A1:E26"/>
  <sheetViews>
    <sheetView view="pageBreakPreview" zoomScaleNormal="100" zoomScaleSheetLayoutView="100" workbookViewId="0">
      <selection activeCell="D23" sqref="D23"/>
    </sheetView>
  </sheetViews>
  <sheetFormatPr baseColWidth="10" defaultColWidth="11.28515625" defaultRowHeight="16.5" x14ac:dyDescent="0.25"/>
  <cols>
    <col min="1" max="1" width="1.28515625" style="118" customWidth="1"/>
    <col min="2" max="2" width="43.85546875" style="118" customWidth="1"/>
    <col min="3" max="4" width="25.7109375" style="118" customWidth="1"/>
    <col min="5" max="5" width="62" style="227" customWidth="1"/>
    <col min="6" max="16384" width="11.28515625" style="118"/>
  </cols>
  <sheetData>
    <row r="1" spans="1:5" x14ac:dyDescent="0.25">
      <c r="A1" s="1233" t="str">
        <f>'ETCA-I-01'!A1:G1</f>
        <v>TELEVISORA DE HERMOSILLO, S.A. DE C.V.</v>
      </c>
      <c r="B1" s="1233"/>
      <c r="C1" s="1233"/>
      <c r="D1" s="1233"/>
    </row>
    <row r="2" spans="1:5" s="160" customFormat="1" ht="15.75" x14ac:dyDescent="0.25">
      <c r="A2" s="1233" t="s">
        <v>498</v>
      </c>
      <c r="B2" s="1233"/>
      <c r="C2" s="1233"/>
      <c r="D2" s="1233"/>
      <c r="E2" s="403"/>
    </row>
    <row r="3" spans="1:5" s="160" customFormat="1" x14ac:dyDescent="0.25">
      <c r="A3" s="1234" t="str">
        <f>'ETCA-I-01'!A3:G3</f>
        <v>Al 31 de Diciembre de 2020</v>
      </c>
      <c r="B3" s="1234"/>
      <c r="C3" s="1234"/>
      <c r="D3" s="1234"/>
      <c r="E3" s="402"/>
    </row>
    <row r="4" spans="1:5" s="162" customFormat="1" ht="17.25" thickBot="1" x14ac:dyDescent="0.3">
      <c r="A4" s="161"/>
      <c r="B4" s="1235" t="s">
        <v>1035</v>
      </c>
      <c r="C4" s="1235"/>
      <c r="D4" s="232"/>
      <c r="E4" s="404"/>
    </row>
    <row r="5" spans="1:5" s="163" customFormat="1" ht="27" customHeight="1" thickBot="1" x14ac:dyDescent="0.3">
      <c r="A5" s="1362" t="s">
        <v>942</v>
      </c>
      <c r="B5" s="1363"/>
      <c r="C5" s="241"/>
      <c r="D5" s="1095">
        <f>'ETCA-II-01'!F19</f>
        <v>89884736.61999999</v>
      </c>
      <c r="E5" s="405" t="str">
        <f>IF(D5&lt;&gt;'ETCA-II-01'!F44,"ERROR!!!!! EL MONTO NO COINCIDE CON LO REPORTADO EN EL FORMATO ETCA-II-01 EN EL TOTAL DEVENGADO DEL ANALÍTICO DE INGRESOS","")</f>
        <v/>
      </c>
    </row>
    <row r="6" spans="1:5" s="235" customFormat="1" ht="9.75" customHeight="1" x14ac:dyDescent="0.25">
      <c r="A6" s="254"/>
      <c r="B6" s="233"/>
      <c r="C6" s="234"/>
      <c r="D6" s="256"/>
      <c r="E6" s="406"/>
    </row>
    <row r="7" spans="1:5" s="235" customFormat="1" ht="17.25" customHeight="1" thickBot="1" x14ac:dyDescent="0.3">
      <c r="A7" s="255"/>
      <c r="B7" s="236"/>
      <c r="C7" s="237"/>
      <c r="D7" s="257"/>
      <c r="E7" s="405"/>
    </row>
    <row r="8" spans="1:5" ht="20.100000000000001" customHeight="1" thickBot="1" x14ac:dyDescent="0.3">
      <c r="A8" s="243" t="s">
        <v>943</v>
      </c>
      <c r="B8" s="244"/>
      <c r="C8" s="245"/>
      <c r="D8" s="246">
        <f>SUM(C9:C14)</f>
        <v>993866</v>
      </c>
      <c r="E8" s="405"/>
    </row>
    <row r="9" spans="1:5" ht="20.100000000000001" customHeight="1" x14ac:dyDescent="0.2">
      <c r="A9" s="164"/>
      <c r="B9" s="263" t="s">
        <v>940</v>
      </c>
      <c r="C9" s="247"/>
      <c r="D9" s="407"/>
      <c r="E9" s="424" t="str">
        <f>IF(C9&lt;&gt;'ETCA-I-03'!C20,"ERROR!!!, NO COINCIDEN LOS MONTOS CON LO REPORTADO EN EL FORMATO ETCA-I-03","")</f>
        <v/>
      </c>
    </row>
    <row r="10" spans="1:5" ht="20.100000000000001" customHeight="1" x14ac:dyDescent="0.2">
      <c r="A10" s="164"/>
      <c r="B10" s="264" t="s">
        <v>205</v>
      </c>
      <c r="C10" s="247"/>
      <c r="D10" s="407"/>
      <c r="E10" s="424"/>
    </row>
    <row r="11" spans="1:5" ht="33" customHeight="1" x14ac:dyDescent="0.2">
      <c r="A11" s="164"/>
      <c r="B11" s="264" t="s">
        <v>206</v>
      </c>
      <c r="C11" s="247"/>
      <c r="D11" s="407"/>
      <c r="E11" s="424" t="str">
        <f>IF(C11&lt;&gt;'ETCA-I-03'!C21,"ERROR!!!, NO COINCIDEN LOS MONTOS CON LO REPORTADO EN EL FORMATO ETCA-I-03","")</f>
        <v/>
      </c>
    </row>
    <row r="12" spans="1:5" ht="20.100000000000001" customHeight="1" x14ac:dyDescent="0.2">
      <c r="A12" s="165"/>
      <c r="B12" s="264" t="s">
        <v>207</v>
      </c>
      <c r="C12" s="247"/>
      <c r="D12" s="407"/>
      <c r="E12" s="424" t="str">
        <f>IF(C12&lt;&gt;'ETCA-I-03'!C22,"ERROR!!!, NO COINCIDEN LOS MONTOS CON LO REPORTADO EN EL FORMATO ETCA-I-03","")</f>
        <v/>
      </c>
    </row>
    <row r="13" spans="1:5" ht="20.100000000000001" customHeight="1" x14ac:dyDescent="0.2">
      <c r="A13" s="165"/>
      <c r="B13" s="264" t="s">
        <v>208</v>
      </c>
      <c r="C13" s="247">
        <v>993866</v>
      </c>
      <c r="D13" s="407"/>
      <c r="E13" s="424"/>
    </row>
    <row r="14" spans="1:5" ht="24.75" customHeight="1" thickBot="1" x14ac:dyDescent="0.3">
      <c r="A14" s="238" t="s">
        <v>977</v>
      </c>
      <c r="B14" s="267"/>
      <c r="C14" s="248"/>
      <c r="D14" s="408"/>
      <c r="E14" s="405"/>
    </row>
    <row r="15" spans="1:5" ht="7.5" customHeight="1" x14ac:dyDescent="0.25">
      <c r="A15" s="268"/>
      <c r="B15" s="258"/>
      <c r="C15" s="259"/>
      <c r="D15" s="260"/>
      <c r="E15" s="405"/>
    </row>
    <row r="16" spans="1:5" ht="20.100000000000001" customHeight="1" thickBot="1" x14ac:dyDescent="0.3">
      <c r="A16" s="269"/>
      <c r="B16" s="261"/>
      <c r="C16" s="262"/>
      <c r="D16" s="239"/>
      <c r="E16" s="405"/>
    </row>
    <row r="17" spans="1:5" ht="20.100000000000001" customHeight="1" thickBot="1" x14ac:dyDescent="0.3">
      <c r="A17" s="243" t="s">
        <v>944</v>
      </c>
      <c r="B17" s="244"/>
      <c r="C17" s="245"/>
      <c r="D17" s="246">
        <f>SUM(C18:C21)</f>
        <v>0</v>
      </c>
      <c r="E17" s="405"/>
    </row>
    <row r="18" spans="1:5" ht="20.100000000000001" customHeight="1" x14ac:dyDescent="0.25">
      <c r="A18" s="165"/>
      <c r="B18" s="263" t="s">
        <v>941</v>
      </c>
      <c r="C18" s="249"/>
      <c r="D18" s="407"/>
      <c r="E18" s="405"/>
    </row>
    <row r="19" spans="1:5" ht="20.100000000000001" customHeight="1" x14ac:dyDescent="0.25">
      <c r="A19" s="165"/>
      <c r="B19" s="264" t="s">
        <v>421</v>
      </c>
      <c r="C19" s="249"/>
      <c r="D19" s="407"/>
      <c r="E19" s="405"/>
    </row>
    <row r="20" spans="1:5" ht="20.100000000000001" customHeight="1" x14ac:dyDescent="0.25">
      <c r="A20" s="240" t="s">
        <v>978</v>
      </c>
      <c r="B20" s="265"/>
      <c r="C20" s="249">
        <v>0</v>
      </c>
      <c r="D20" s="407"/>
      <c r="E20" s="405"/>
    </row>
    <row r="21" spans="1:5" ht="20.100000000000001" customHeight="1" thickBot="1" x14ac:dyDescent="0.3">
      <c r="A21" s="165"/>
      <c r="B21" s="266"/>
      <c r="C21" s="250"/>
      <c r="D21" s="407"/>
      <c r="E21" s="405"/>
    </row>
    <row r="22" spans="1:5" ht="26.25" customHeight="1" thickBot="1" x14ac:dyDescent="0.3">
      <c r="A22" s="251" t="s">
        <v>945</v>
      </c>
      <c r="B22" s="252"/>
      <c r="C22" s="253"/>
      <c r="D22" s="1095">
        <f>D5+D8-D17</f>
        <v>90878602.61999999</v>
      </c>
      <c r="E22" s="405" t="s">
        <v>244</v>
      </c>
    </row>
    <row r="25" spans="1:5" s="852" customFormat="1" ht="13.5" x14ac:dyDescent="0.25">
      <c r="B25" s="859" t="s">
        <v>985</v>
      </c>
      <c r="C25" s="859"/>
      <c r="D25" s="859"/>
      <c r="E25" s="853"/>
    </row>
    <row r="26" spans="1:5" s="852" customFormat="1" ht="13.5" x14ac:dyDescent="0.25">
      <c r="B26" s="859" t="s">
        <v>986</v>
      </c>
      <c r="C26" s="859"/>
      <c r="D26" s="859"/>
      <c r="E26" s="853"/>
    </row>
  </sheetData>
  <sheetProtection insertHyperlinks="0"/>
  <mergeCells count="5">
    <mergeCell ref="A5:B5"/>
    <mergeCell ref="A1:D1"/>
    <mergeCell ref="A2:D2"/>
    <mergeCell ref="A3:D3"/>
    <mergeCell ref="B4:C4"/>
  </mergeCells>
  <printOptions horizontalCentered="1"/>
  <pageMargins left="0.39370078740157483" right="0.39370078740157483" top="0.74803149606299213" bottom="0.74803149606299213" header="0.31496062992125984" footer="0.31496062992125984"/>
  <pageSetup orientation="portrait" r:id="rId1"/>
  <drawing r:id="rId2"/>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G87"/>
  <sheetViews>
    <sheetView view="pageBreakPreview" topLeftCell="A34" zoomScale="98" zoomScaleNormal="100" zoomScaleSheetLayoutView="98" workbookViewId="0">
      <selection activeCell="D67" sqref="D67"/>
    </sheetView>
  </sheetViews>
  <sheetFormatPr baseColWidth="10" defaultRowHeight="15" x14ac:dyDescent="0.25"/>
  <cols>
    <col min="1" max="1" width="49.85546875" customWidth="1"/>
    <col min="2" max="2" width="13.7109375" customWidth="1"/>
    <col min="3" max="3" width="15.42578125" customWidth="1"/>
    <col min="4" max="7" width="13.7109375" customWidth="1"/>
  </cols>
  <sheetData>
    <row r="1" spans="1:7" ht="15.75" x14ac:dyDescent="0.25">
      <c r="A1" s="1233" t="str">
        <f>'ETCA-I-01'!A1:G1</f>
        <v>TELEVISORA DE HERMOSILLO, S.A. DE C.V.</v>
      </c>
      <c r="B1" s="1233"/>
      <c r="C1" s="1233"/>
      <c r="D1" s="1233"/>
      <c r="E1" s="1233"/>
      <c r="F1" s="1233"/>
      <c r="G1" s="1233"/>
    </row>
    <row r="2" spans="1:7" ht="15.75" x14ac:dyDescent="0.25">
      <c r="A2" s="1233" t="s">
        <v>499</v>
      </c>
      <c r="B2" s="1233"/>
      <c r="C2" s="1233"/>
      <c r="D2" s="1233"/>
      <c r="E2" s="1233"/>
      <c r="F2" s="1233"/>
      <c r="G2" s="1233"/>
    </row>
    <row r="3" spans="1:7" ht="15.75" x14ac:dyDescent="0.25">
      <c r="A3" s="1233" t="s">
        <v>500</v>
      </c>
      <c r="B3" s="1233"/>
      <c r="C3" s="1233"/>
      <c r="D3" s="1233"/>
      <c r="E3" s="1233"/>
      <c r="F3" s="1233"/>
      <c r="G3" s="1233"/>
    </row>
    <row r="4" spans="1:7" ht="16.5" x14ac:dyDescent="0.25">
      <c r="A4" s="1234" t="str">
        <f>'ETCA-I-03'!A3:D3</f>
        <v>Del 01 de Enero al 31 de Diciembre de 2020</v>
      </c>
      <c r="B4" s="1234"/>
      <c r="C4" s="1234"/>
      <c r="D4" s="1234"/>
      <c r="E4" s="1234"/>
      <c r="F4" s="1234"/>
      <c r="G4" s="1234"/>
    </row>
    <row r="5" spans="1:7" ht="17.25" thickBot="1" x14ac:dyDescent="0.3">
      <c r="A5" s="1366" t="s">
        <v>1036</v>
      </c>
      <c r="B5" s="1366"/>
      <c r="C5" s="1366"/>
      <c r="D5" s="1366"/>
      <c r="E5" s="1366"/>
      <c r="F5" s="232"/>
      <c r="G5" s="162"/>
    </row>
    <row r="6" spans="1:7" ht="38.25" x14ac:dyDescent="0.25">
      <c r="A6" s="1364" t="s">
        <v>501</v>
      </c>
      <c r="B6" s="194" t="s">
        <v>502</v>
      </c>
      <c r="C6" s="194" t="s">
        <v>432</v>
      </c>
      <c r="D6" s="451" t="s">
        <v>503</v>
      </c>
      <c r="E6" s="195" t="s">
        <v>504</v>
      </c>
      <c r="F6" s="195" t="s">
        <v>505</v>
      </c>
      <c r="G6" s="452" t="s">
        <v>506</v>
      </c>
    </row>
    <row r="7" spans="1:7" ht="15.75" thickBot="1" x14ac:dyDescent="0.3">
      <c r="A7" s="1365"/>
      <c r="B7" s="198" t="s">
        <v>412</v>
      </c>
      <c r="C7" s="198" t="s">
        <v>413</v>
      </c>
      <c r="D7" s="453" t="s">
        <v>507</v>
      </c>
      <c r="E7" s="199" t="s">
        <v>415</v>
      </c>
      <c r="F7" s="199" t="s">
        <v>416</v>
      </c>
      <c r="G7" s="454" t="s">
        <v>508</v>
      </c>
    </row>
    <row r="8" spans="1:7" x14ac:dyDescent="0.25">
      <c r="A8" s="455" t="s">
        <v>212</v>
      </c>
      <c r="B8" s="987">
        <f>SUM(B9:B15)</f>
        <v>75584414</v>
      </c>
      <c r="C8" s="987">
        <f>SUM(C9:C15)</f>
        <v>-228795</v>
      </c>
      <c r="D8" s="987">
        <f>B8+C8-1</f>
        <v>75355618</v>
      </c>
      <c r="E8" s="987">
        <f>SUM(E9:E15)-1</f>
        <v>75355618</v>
      </c>
      <c r="F8" s="987">
        <f>SUM(F9:F15)</f>
        <v>72424865</v>
      </c>
      <c r="G8" s="988">
        <f>D8-E8</f>
        <v>0</v>
      </c>
    </row>
    <row r="9" spans="1:7" x14ac:dyDescent="0.25">
      <c r="A9" s="456" t="s">
        <v>509</v>
      </c>
      <c r="B9" s="462">
        <f>+'ETCA-II-13'!C12+'ETCA-II-13'!C13+'ETCA-II-13'!C16</f>
        <v>46064226</v>
      </c>
      <c r="C9" s="462">
        <f>+'ETCA-II-13'!D12+'ETCA-II-13'!D13+'ETCA-II-13'!D16</f>
        <v>-3576975</v>
      </c>
      <c r="D9" s="460">
        <f t="shared" ref="D9:D71" si="0">B9+C9</f>
        <v>42487251</v>
      </c>
      <c r="E9" s="462">
        <f>+'ETCA-II-13'!F12+'ETCA-II-13'!F13+'ETCA-II-13'!F16</f>
        <v>42487251</v>
      </c>
      <c r="F9" s="462">
        <f>+'ETCA-II-13'!G12+'ETCA-II-13'!G13+'ETCA-II-13'!G16</f>
        <v>42394461</v>
      </c>
      <c r="G9" s="461">
        <f t="shared" ref="G9:G72" si="1">D9-E9</f>
        <v>0</v>
      </c>
    </row>
    <row r="10" spans="1:7" x14ac:dyDescent="0.25">
      <c r="A10" s="456" t="s">
        <v>510</v>
      </c>
      <c r="B10" s="462">
        <f>+'ETCA-II-13'!C20</f>
        <v>456114</v>
      </c>
      <c r="C10" s="462">
        <f>+'ETCA-II-13'!D20</f>
        <v>434115</v>
      </c>
      <c r="D10" s="460">
        <f t="shared" si="0"/>
        <v>890229</v>
      </c>
      <c r="E10" s="462">
        <f>+'ETCA-II-13'!F20</f>
        <v>890229</v>
      </c>
      <c r="F10" s="462">
        <f>+'ETCA-II-13'!G20</f>
        <v>890229</v>
      </c>
      <c r="G10" s="461">
        <f t="shared" si="1"/>
        <v>0</v>
      </c>
    </row>
    <row r="11" spans="1:7" x14ac:dyDescent="0.25">
      <c r="A11" s="456" t="s">
        <v>511</v>
      </c>
      <c r="B11" s="462">
        <f>+'ETCA-II-13'!C27+'ETCA-II-13'!C28+'ETCA-II-13'!C31</f>
        <v>11584469</v>
      </c>
      <c r="C11" s="462">
        <f>+'ETCA-II-13'!D27+'ETCA-II-13'!D28+'ETCA-II-13'!D31</f>
        <v>-1334740</v>
      </c>
      <c r="D11" s="460">
        <f t="shared" si="0"/>
        <v>10249729</v>
      </c>
      <c r="E11" s="462">
        <f>+'ETCA-II-13'!F27+'ETCA-II-13'!F28+'ETCA-II-13'!F31</f>
        <v>10249729</v>
      </c>
      <c r="F11" s="462">
        <f>+'ETCA-II-13'!G27+'ETCA-II-13'!G28+'ETCA-II-13'!G31</f>
        <v>10138529</v>
      </c>
      <c r="G11" s="461">
        <f t="shared" si="1"/>
        <v>0</v>
      </c>
    </row>
    <row r="12" spans="1:7" x14ac:dyDescent="0.25">
      <c r="A12" s="456" t="s">
        <v>512</v>
      </c>
      <c r="B12" s="462">
        <f>+'ETCA-II-13'!C35+'ETCA-II-13'!C36+'ETCA-II-13'!C37</f>
        <v>8679047</v>
      </c>
      <c r="C12" s="462">
        <f>+'ETCA-II-13'!D35+'ETCA-II-13'!D36+'ETCA-II-13'!D37</f>
        <v>463061</v>
      </c>
      <c r="D12" s="460">
        <f t="shared" si="0"/>
        <v>9142108</v>
      </c>
      <c r="E12" s="462">
        <f>+'ETCA-II-13'!F35+'ETCA-II-13'!F36+'ETCA-II-13'!F37</f>
        <v>9142109</v>
      </c>
      <c r="F12" s="462">
        <f>+'ETCA-II-13'!G35+'ETCA-II-13'!G36+'ETCA-II-13'!G37</f>
        <v>8034952</v>
      </c>
      <c r="G12" s="461">
        <f t="shared" si="1"/>
        <v>-1</v>
      </c>
    </row>
    <row r="13" spans="1:7" x14ac:dyDescent="0.25">
      <c r="A13" s="456" t="s">
        <v>513</v>
      </c>
      <c r="B13" s="462">
        <f>+'ETCA-II-13'!C39+'ETCA-II-13'!C40+'ETCA-II-13'!C41+'ETCA-II-13'!C42+'ETCA-II-13'!C43+'ETCA-II-13'!C44</f>
        <v>6987475</v>
      </c>
      <c r="C13" s="462">
        <f>+'ETCA-II-13'!D39+'ETCA-II-13'!D40+'ETCA-II-13'!D41+'ETCA-II-13'!D42+'ETCA-II-13'!D43+'ETCA-II-13'!D44</f>
        <v>3598713</v>
      </c>
      <c r="D13" s="460">
        <f t="shared" si="0"/>
        <v>10586188</v>
      </c>
      <c r="E13" s="462">
        <f>+'ETCA-II-13'!F39+'ETCA-II-13'!F40+'ETCA-II-13'!F41+'ETCA-II-13'!F42+'ETCA-II-13'!F43+'ETCA-II-13'!F44</f>
        <v>10586187</v>
      </c>
      <c r="F13" s="462">
        <f>+'ETCA-II-13'!G39+'ETCA-II-13'!G40+'ETCA-II-13'!G41+'ETCA-II-13'!G42+'ETCA-II-13'!G43+'ETCA-II-13'!G44</f>
        <v>8966580</v>
      </c>
      <c r="G13" s="461">
        <f t="shared" si="1"/>
        <v>1</v>
      </c>
    </row>
    <row r="14" spans="1:7" x14ac:dyDescent="0.25">
      <c r="A14" s="456" t="s">
        <v>514</v>
      </c>
      <c r="B14" s="462">
        <v>0</v>
      </c>
      <c r="C14" s="462">
        <v>0</v>
      </c>
      <c r="D14" s="460">
        <f t="shared" si="0"/>
        <v>0</v>
      </c>
      <c r="E14" s="462">
        <v>0</v>
      </c>
      <c r="F14" s="462">
        <v>0</v>
      </c>
      <c r="G14" s="461">
        <f t="shared" si="1"/>
        <v>0</v>
      </c>
    </row>
    <row r="15" spans="1:7" x14ac:dyDescent="0.25">
      <c r="A15" s="456" t="s">
        <v>515</v>
      </c>
      <c r="B15" s="462">
        <f>+'ETCA-II-13'!C46</f>
        <v>1813083</v>
      </c>
      <c r="C15" s="462">
        <f>+'ETCA-II-13'!D46</f>
        <v>187031</v>
      </c>
      <c r="D15" s="460">
        <f t="shared" si="0"/>
        <v>2000114</v>
      </c>
      <c r="E15" s="462">
        <f>+'ETCA-II-13'!F46</f>
        <v>2000114</v>
      </c>
      <c r="F15" s="462">
        <f>+'ETCA-II-13'!G46</f>
        <v>2000114</v>
      </c>
      <c r="G15" s="461">
        <f t="shared" si="1"/>
        <v>0</v>
      </c>
    </row>
    <row r="16" spans="1:7" x14ac:dyDescent="0.25">
      <c r="A16" s="457" t="s">
        <v>213</v>
      </c>
      <c r="B16" s="987">
        <f>SUM(B17:B25)</f>
        <v>1152058</v>
      </c>
      <c r="C16" s="987">
        <f>SUM(C17:C25)</f>
        <v>-183161</v>
      </c>
      <c r="D16" s="987">
        <f>B16+C16</f>
        <v>968897</v>
      </c>
      <c r="E16" s="987">
        <f>SUM(E17:E25)</f>
        <v>968897</v>
      </c>
      <c r="F16" s="987">
        <f>SUM(F17:F25)</f>
        <v>857297</v>
      </c>
      <c r="G16" s="988">
        <f t="shared" si="1"/>
        <v>0</v>
      </c>
    </row>
    <row r="17" spans="1:7" ht="25.5" x14ac:dyDescent="0.25">
      <c r="A17" s="456" t="s">
        <v>516</v>
      </c>
      <c r="B17" s="462">
        <f>+'ETCA-II-13'!C50+'ETCA-II-13'!C53</f>
        <v>108840</v>
      </c>
      <c r="C17" s="462">
        <f>+'ETCA-II-13'!D50+'ETCA-II-13'!D53</f>
        <v>160314</v>
      </c>
      <c r="D17" s="460">
        <f t="shared" si="0"/>
        <v>269154</v>
      </c>
      <c r="E17" s="462">
        <f>+'ETCA-II-13'!F50+'ETCA-II-13'!F53</f>
        <v>269154</v>
      </c>
      <c r="F17" s="462">
        <f>+'ETCA-II-13'!G50+'ETCA-II-13'!G53</f>
        <v>209847</v>
      </c>
      <c r="G17" s="461">
        <f t="shared" si="1"/>
        <v>0</v>
      </c>
    </row>
    <row r="18" spans="1:7" x14ac:dyDescent="0.25">
      <c r="A18" s="456" t="s">
        <v>517</v>
      </c>
      <c r="B18" s="462">
        <f>+'ETCA-II-13'!C55</f>
        <v>187740</v>
      </c>
      <c r="C18" s="462">
        <f>+'ETCA-II-13'!D55</f>
        <v>-94191</v>
      </c>
      <c r="D18" s="460">
        <f t="shared" si="0"/>
        <v>93549</v>
      </c>
      <c r="E18" s="462">
        <f>+'ETCA-II-13'!F55</f>
        <v>93549</v>
      </c>
      <c r="F18" s="462">
        <f>+'ETCA-II-13'!G55</f>
        <v>76174</v>
      </c>
      <c r="G18" s="461">
        <f t="shared" si="1"/>
        <v>0</v>
      </c>
    </row>
    <row r="19" spans="1:7" x14ac:dyDescent="0.25">
      <c r="A19" s="456" t="s">
        <v>518</v>
      </c>
      <c r="B19" s="462">
        <f>+'ETCA-II-13'!C57+'ETCA-II-13'!C58</f>
        <v>35723</v>
      </c>
      <c r="C19" s="462">
        <f>+'ETCA-II-13'!D57+'ETCA-II-13'!D58</f>
        <v>-5210</v>
      </c>
      <c r="D19" s="460">
        <f t="shared" si="0"/>
        <v>30513</v>
      </c>
      <c r="E19" s="462">
        <f>+'ETCA-II-13'!F57+'ETCA-II-13'!F58</f>
        <v>30513</v>
      </c>
      <c r="F19" s="462">
        <f>+'ETCA-II-13'!G57+'ETCA-II-13'!G58</f>
        <v>11068</v>
      </c>
      <c r="G19" s="461">
        <f t="shared" si="1"/>
        <v>0</v>
      </c>
    </row>
    <row r="20" spans="1:7" x14ac:dyDescent="0.25">
      <c r="A20" s="456" t="s">
        <v>519</v>
      </c>
      <c r="B20" s="462">
        <v>0</v>
      </c>
      <c r="C20" s="462">
        <v>0</v>
      </c>
      <c r="D20" s="460">
        <v>0</v>
      </c>
      <c r="E20" s="462">
        <v>0</v>
      </c>
      <c r="F20" s="462">
        <v>0</v>
      </c>
      <c r="G20" s="461">
        <f t="shared" si="1"/>
        <v>0</v>
      </c>
    </row>
    <row r="21" spans="1:7" x14ac:dyDescent="0.25">
      <c r="A21" s="456" t="s">
        <v>520</v>
      </c>
      <c r="B21" s="462">
        <f>+'ETCA-II-13'!C60</f>
        <v>879</v>
      </c>
      <c r="C21" s="462">
        <f>+'ETCA-II-13'!D60</f>
        <v>-793</v>
      </c>
      <c r="D21" s="460">
        <f t="shared" si="0"/>
        <v>86</v>
      </c>
      <c r="E21" s="462">
        <f>+'ETCA-II-13'!F60</f>
        <v>86</v>
      </c>
      <c r="F21" s="462">
        <f>+'ETCA-II-13'!G60</f>
        <v>86</v>
      </c>
      <c r="G21" s="461">
        <f t="shared" si="1"/>
        <v>0</v>
      </c>
    </row>
    <row r="22" spans="1:7" x14ac:dyDescent="0.25">
      <c r="A22" s="456" t="s">
        <v>521</v>
      </c>
      <c r="B22" s="462">
        <f>+'ETCA-II-13'!C62</f>
        <v>652468</v>
      </c>
      <c r="C22" s="462">
        <f>+'ETCA-II-13'!D62</f>
        <v>-148435</v>
      </c>
      <c r="D22" s="460">
        <f t="shared" si="0"/>
        <v>504033</v>
      </c>
      <c r="E22" s="462">
        <f>+'ETCA-II-13'!F62</f>
        <v>504033</v>
      </c>
      <c r="F22" s="462">
        <f>+'ETCA-II-13'!G62</f>
        <v>503951</v>
      </c>
      <c r="G22" s="461">
        <f t="shared" si="1"/>
        <v>0</v>
      </c>
    </row>
    <row r="23" spans="1:7" x14ac:dyDescent="0.25">
      <c r="A23" s="456" t="s">
        <v>522</v>
      </c>
      <c r="B23" s="462">
        <f>+'ETCA-II-13'!C64</f>
        <v>134685</v>
      </c>
      <c r="C23" s="462">
        <f>+'ETCA-II-13'!D64</f>
        <v>-121384</v>
      </c>
      <c r="D23" s="460">
        <f t="shared" si="0"/>
        <v>13301</v>
      </c>
      <c r="E23" s="462">
        <f>+'ETCA-II-13'!F64</f>
        <v>13301</v>
      </c>
      <c r="F23" s="462">
        <f>+'ETCA-II-13'!G64</f>
        <v>13301</v>
      </c>
      <c r="G23" s="461">
        <f t="shared" si="1"/>
        <v>0</v>
      </c>
    </row>
    <row r="24" spans="1:7" x14ac:dyDescent="0.25">
      <c r="A24" s="456" t="s">
        <v>523</v>
      </c>
      <c r="B24" s="462">
        <v>0</v>
      </c>
      <c r="C24" s="462">
        <v>0</v>
      </c>
      <c r="D24" s="460">
        <f t="shared" si="0"/>
        <v>0</v>
      </c>
      <c r="E24" s="462">
        <v>0</v>
      </c>
      <c r="F24" s="462">
        <v>0</v>
      </c>
      <c r="G24" s="461">
        <f t="shared" si="1"/>
        <v>0</v>
      </c>
    </row>
    <row r="25" spans="1:7" x14ac:dyDescent="0.25">
      <c r="A25" s="456" t="s">
        <v>524</v>
      </c>
      <c r="B25" s="462">
        <f>+'ETCA-II-13'!C66+'ETCA-II-13'!C67-1</f>
        <v>31723</v>
      </c>
      <c r="C25" s="462">
        <f>+'ETCA-II-13'!D66+'ETCA-II-13'!D67</f>
        <v>26538</v>
      </c>
      <c r="D25" s="460">
        <f t="shared" si="0"/>
        <v>58261</v>
      </c>
      <c r="E25" s="462">
        <f>+'ETCA-II-13'!F66+'ETCA-II-13'!F67</f>
        <v>58261</v>
      </c>
      <c r="F25" s="462">
        <f>+'ETCA-II-13'!G66+'ETCA-II-13'!G67</f>
        <v>42870</v>
      </c>
      <c r="G25" s="461">
        <f t="shared" si="1"/>
        <v>0</v>
      </c>
    </row>
    <row r="26" spans="1:7" x14ac:dyDescent="0.25">
      <c r="A26" s="457" t="s">
        <v>214</v>
      </c>
      <c r="B26" s="987">
        <f>SUM(B27:B35)+1</f>
        <v>12307264</v>
      </c>
      <c r="C26" s="987">
        <f>SUM(C27:C35)-2</f>
        <v>-1121443</v>
      </c>
      <c r="D26" s="987">
        <f>B26+C26-2</f>
        <v>11185819</v>
      </c>
      <c r="E26" s="987">
        <f>SUM(E27:E35)-1</f>
        <v>11185821</v>
      </c>
      <c r="F26" s="987">
        <f>SUM(F27:F35)</f>
        <v>9375504</v>
      </c>
      <c r="G26" s="988">
        <f t="shared" si="1"/>
        <v>-2</v>
      </c>
    </row>
    <row r="27" spans="1:7" x14ac:dyDescent="0.25">
      <c r="A27" s="456" t="s">
        <v>525</v>
      </c>
      <c r="B27" s="462">
        <f>+'ETCA-II-13'!C71+'ETCA-II-13'!C72+'ETCA-II-13'!C73+'ETCA-II-13'!C74+'ETCA-II-13'!C75+'ETCA-II-13'!C76+'ETCA-II-13'!C77</f>
        <v>2632174</v>
      </c>
      <c r="C27" s="462">
        <f>+'ETCA-II-13'!D71+'ETCA-II-13'!D72+'ETCA-II-13'!D73+'ETCA-II-13'!D74+'ETCA-II-13'!D75+'ETCA-II-13'!D76+'ETCA-II-13'!D77</f>
        <v>-357293</v>
      </c>
      <c r="D27" s="460">
        <f t="shared" si="0"/>
        <v>2274881</v>
      </c>
      <c r="E27" s="462">
        <f>+'ETCA-II-13'!F71+'ETCA-II-13'!F72+'ETCA-II-13'!F73+'ETCA-II-13'!F74+'ETCA-II-13'!F75+'ETCA-II-13'!F76+'ETCA-II-13'!F77</f>
        <v>2274881</v>
      </c>
      <c r="F27" s="462">
        <f>+'ETCA-II-13'!G71+'ETCA-II-13'!G72+'ETCA-II-13'!G73+'ETCA-II-13'!G74+'ETCA-II-13'!G75+'ETCA-II-13'!G76+'ETCA-II-13'!G77</f>
        <v>2244009</v>
      </c>
      <c r="G27" s="461">
        <f t="shared" si="1"/>
        <v>0</v>
      </c>
    </row>
    <row r="28" spans="1:7" x14ac:dyDescent="0.25">
      <c r="A28" s="456" t="s">
        <v>526</v>
      </c>
      <c r="B28" s="462">
        <f>+'ETCA-II-13'!C79+'ETCA-II-13'!C80+'ETCA-II-13'!C81+'ETCA-II-13'!C82</f>
        <v>363930</v>
      </c>
      <c r="C28" s="462">
        <f>+'ETCA-II-13'!D79+'ETCA-II-13'!D80+'ETCA-II-13'!D81+'ETCA-II-13'!D82</f>
        <v>-49871</v>
      </c>
      <c r="D28" s="460">
        <f t="shared" si="0"/>
        <v>314059</v>
      </c>
      <c r="E28" s="462">
        <f>+'ETCA-II-13'!F79+'ETCA-II-13'!F80+'ETCA-II-13'!F81+'ETCA-II-13'!F82+1</f>
        <v>314059</v>
      </c>
      <c r="F28" s="462">
        <f>+'ETCA-II-13'!G79+'ETCA-II-13'!G80+'ETCA-II-13'!G81+'ETCA-II-13'!G82</f>
        <v>165191</v>
      </c>
      <c r="G28" s="461">
        <f t="shared" si="1"/>
        <v>0</v>
      </c>
    </row>
    <row r="29" spans="1:7" x14ac:dyDescent="0.25">
      <c r="A29" s="456" t="s">
        <v>527</v>
      </c>
      <c r="B29" s="462">
        <f>+'ETCA-II-13'!C86+'ETCA-II-13'!C87+'ETCA-II-13'!C88+'ETCA-II-13'!C90</f>
        <v>3053299</v>
      </c>
      <c r="C29" s="462">
        <f>+'ETCA-II-13'!D86+'ETCA-II-13'!D87+'ETCA-II-13'!D88+'ETCA-II-13'!D90</f>
        <v>-188994</v>
      </c>
      <c r="D29" s="460">
        <f t="shared" si="0"/>
        <v>2864305</v>
      </c>
      <c r="E29" s="462">
        <f>+'ETCA-II-13'!F86+'ETCA-II-13'!F87+'ETCA-II-13'!F88+'ETCA-II-13'!F90+1</f>
        <v>2864305</v>
      </c>
      <c r="F29" s="462">
        <f>+'ETCA-II-13'!G86+'ETCA-II-13'!G87+'ETCA-II-13'!G88+'ETCA-II-13'!G90</f>
        <v>2722684</v>
      </c>
      <c r="G29" s="461">
        <f t="shared" si="1"/>
        <v>0</v>
      </c>
    </row>
    <row r="30" spans="1:7" x14ac:dyDescent="0.25">
      <c r="A30" s="456" t="s">
        <v>528</v>
      </c>
      <c r="B30" s="462">
        <f>+'ETCA-II-13'!C92+'ETCA-II-13'!C94+'ETCA-II-13'!C95+'ETCA-II-13'!C96</f>
        <v>1604790</v>
      </c>
      <c r="C30" s="462">
        <f>+'ETCA-II-13'!D92+'ETCA-II-13'!D94+'ETCA-II-13'!D95+'ETCA-II-13'!D96</f>
        <v>-530917</v>
      </c>
      <c r="D30" s="460">
        <f t="shared" si="0"/>
        <v>1073873</v>
      </c>
      <c r="E30" s="462">
        <f>+'ETCA-II-13'!F92+'ETCA-II-13'!F94+'ETCA-II-13'!F95+'ETCA-II-13'!F96-1</f>
        <v>1073873</v>
      </c>
      <c r="F30" s="462">
        <f>+'ETCA-II-13'!G92+'ETCA-II-13'!G94+'ETCA-II-13'!G95+'ETCA-II-13'!G96</f>
        <v>1073017</v>
      </c>
      <c r="G30" s="461">
        <f t="shared" si="1"/>
        <v>0</v>
      </c>
    </row>
    <row r="31" spans="1:7" ht="25.5" x14ac:dyDescent="0.25">
      <c r="A31" s="456" t="s">
        <v>529</v>
      </c>
      <c r="B31" s="462">
        <f>+'ETCA-II-13'!C98+'ETCA-II-13'!C99+'ETCA-II-13'!C100+'ETCA-II-13'!C101+'ETCA-II-13'!C102+'ETCA-II-13'!C103</f>
        <v>1375047</v>
      </c>
      <c r="C31" s="462">
        <f>+'ETCA-II-13'!D98+'ETCA-II-13'!D99+'ETCA-II-13'!D100+'ETCA-II-13'!D101+'ETCA-II-13'!D102+'ETCA-II-13'!D103</f>
        <v>38746</v>
      </c>
      <c r="D31" s="460">
        <f t="shared" si="0"/>
        <v>1413793</v>
      </c>
      <c r="E31" s="462">
        <f>+'ETCA-II-13'!F98+'ETCA-II-13'!F99+'ETCA-II-13'!F100+'ETCA-II-13'!F101+'ETCA-II-13'!F102+'ETCA-II-13'!F103+2</f>
        <v>1413793</v>
      </c>
      <c r="F31" s="462">
        <f>+'ETCA-II-13'!G98+'ETCA-II-13'!G99+'ETCA-II-13'!G100+'ETCA-II-13'!G101+'ETCA-II-13'!G102+'ETCA-II-13'!G103</f>
        <v>573030</v>
      </c>
      <c r="G31" s="461">
        <f t="shared" si="1"/>
        <v>0</v>
      </c>
    </row>
    <row r="32" spans="1:7" x14ac:dyDescent="0.25">
      <c r="A32" s="456" t="s">
        <v>530</v>
      </c>
      <c r="B32" s="462">
        <f>+'ETCA-II-13'!C105+'ETCA-II-13'!C106+'ETCA-II-13'!C107</f>
        <v>220500</v>
      </c>
      <c r="C32" s="462">
        <f>+'ETCA-II-13'!D105+'ETCA-II-13'!D106+'ETCA-II-13'!D107</f>
        <v>56683</v>
      </c>
      <c r="D32" s="460">
        <f t="shared" si="0"/>
        <v>277183</v>
      </c>
      <c r="E32" s="462">
        <f>+'ETCA-II-13'!F105+'ETCA-II-13'!F106+'ETCA-II-13'!F107</f>
        <v>277183</v>
      </c>
      <c r="F32" s="462">
        <f>+'ETCA-II-13'!G105+'ETCA-II-13'!G106+'ETCA-II-13'!G107</f>
        <v>270237</v>
      </c>
      <c r="G32" s="461">
        <f t="shared" si="1"/>
        <v>0</v>
      </c>
    </row>
    <row r="33" spans="1:7" x14ac:dyDescent="0.25">
      <c r="A33" s="456" t="s">
        <v>531</v>
      </c>
      <c r="B33" s="462">
        <f>+'ETCA-II-13'!C109+'ETCA-II-13'!C110</f>
        <v>190730</v>
      </c>
      <c r="C33" s="462">
        <f>+'ETCA-II-13'!D109+'ETCA-II-13'!D110</f>
        <v>-53024</v>
      </c>
      <c r="D33" s="460">
        <f t="shared" si="0"/>
        <v>137706</v>
      </c>
      <c r="E33" s="462">
        <f>+'ETCA-II-13'!F109+'ETCA-II-13'!F110-1</f>
        <v>137706</v>
      </c>
      <c r="F33" s="462">
        <f>+'ETCA-II-13'!G109+'ETCA-II-13'!G110</f>
        <v>135457</v>
      </c>
      <c r="G33" s="461">
        <f t="shared" si="1"/>
        <v>0</v>
      </c>
    </row>
    <row r="34" spans="1:7" ht="15.75" thickBot="1" x14ac:dyDescent="0.3">
      <c r="A34" s="458" t="s">
        <v>532</v>
      </c>
      <c r="B34" s="463">
        <f>+'ETCA-II-13'!C113+'ETCA-II-13'!C114</f>
        <v>474151</v>
      </c>
      <c r="C34" s="463">
        <f>+'ETCA-II-13'!D113+'ETCA-II-13'!D114</f>
        <v>-319171</v>
      </c>
      <c r="D34" s="464">
        <f t="shared" si="0"/>
        <v>154980</v>
      </c>
      <c r="E34" s="463">
        <f>+'ETCA-II-13'!F113+'ETCA-II-13'!F114</f>
        <v>154980</v>
      </c>
      <c r="F34" s="463">
        <f>+'ETCA-II-13'!G113+'ETCA-II-13'!G114</f>
        <v>123553</v>
      </c>
      <c r="G34" s="465">
        <f t="shared" si="1"/>
        <v>0</v>
      </c>
    </row>
    <row r="35" spans="1:7" x14ac:dyDescent="0.25">
      <c r="A35" s="456" t="s">
        <v>533</v>
      </c>
      <c r="B35" s="462">
        <f>+'ETCA-II-13'!C116+'ETCA-II-13'!C117+'ETCA-II-13'!C118</f>
        <v>2392642</v>
      </c>
      <c r="C35" s="462">
        <f>+'ETCA-II-13'!D116+'ETCA-II-13'!D117+'ETCA-II-13'!D118</f>
        <v>282400</v>
      </c>
      <c r="D35" s="460">
        <f t="shared" si="0"/>
        <v>2675042</v>
      </c>
      <c r="E35" s="462">
        <f>+'ETCA-II-13'!F116+'ETCA-II-13'!F117+'ETCA-II-13'!F118</f>
        <v>2675042</v>
      </c>
      <c r="F35" s="462">
        <f>+'ETCA-II-13'!G116+'ETCA-II-13'!G117+'ETCA-II-13'!G118</f>
        <v>2068326</v>
      </c>
      <c r="G35" s="461">
        <f t="shared" si="1"/>
        <v>0</v>
      </c>
    </row>
    <row r="36" spans="1:7" x14ac:dyDescent="0.25">
      <c r="A36" s="457" t="s">
        <v>424</v>
      </c>
      <c r="B36" s="460">
        <f>SUM(B37:B45)</f>
        <v>0</v>
      </c>
      <c r="C36" s="460">
        <f>SUM(C37:C45)</f>
        <v>0</v>
      </c>
      <c r="D36" s="460">
        <f>B36+C36</f>
        <v>0</v>
      </c>
      <c r="E36" s="460">
        <f>SUM(E37:E45)</f>
        <v>0</v>
      </c>
      <c r="F36" s="460">
        <f>SUM(F37:F45)</f>
        <v>0</v>
      </c>
      <c r="G36" s="461">
        <f t="shared" si="1"/>
        <v>0</v>
      </c>
    </row>
    <row r="37" spans="1:7" x14ac:dyDescent="0.25">
      <c r="A37" s="456" t="s">
        <v>215</v>
      </c>
      <c r="B37" s="462"/>
      <c r="C37" s="462"/>
      <c r="D37" s="460">
        <f t="shared" si="0"/>
        <v>0</v>
      </c>
      <c r="E37" s="462"/>
      <c r="F37" s="462"/>
      <c r="G37" s="461">
        <f t="shared" si="1"/>
        <v>0</v>
      </c>
    </row>
    <row r="38" spans="1:7" x14ac:dyDescent="0.25">
      <c r="A38" s="456" t="s">
        <v>216</v>
      </c>
      <c r="B38" s="462"/>
      <c r="C38" s="462"/>
      <c r="D38" s="460">
        <f t="shared" si="0"/>
        <v>0</v>
      </c>
      <c r="E38" s="462"/>
      <c r="F38" s="462"/>
      <c r="G38" s="461">
        <f t="shared" si="1"/>
        <v>0</v>
      </c>
    </row>
    <row r="39" spans="1:7" x14ac:dyDescent="0.25">
      <c r="A39" s="456" t="s">
        <v>217</v>
      </c>
      <c r="B39" s="462"/>
      <c r="C39" s="462"/>
      <c r="D39" s="460">
        <f t="shared" si="0"/>
        <v>0</v>
      </c>
      <c r="E39" s="462"/>
      <c r="F39" s="462"/>
      <c r="G39" s="461">
        <f t="shared" si="1"/>
        <v>0</v>
      </c>
    </row>
    <row r="40" spans="1:7" x14ac:dyDescent="0.25">
      <c r="A40" s="456" t="s">
        <v>218</v>
      </c>
      <c r="B40" s="462"/>
      <c r="C40" s="462"/>
      <c r="D40" s="460">
        <f t="shared" si="0"/>
        <v>0</v>
      </c>
      <c r="E40" s="462"/>
      <c r="F40" s="462"/>
      <c r="G40" s="461">
        <f t="shared" si="1"/>
        <v>0</v>
      </c>
    </row>
    <row r="41" spans="1:7" x14ac:dyDescent="0.25">
      <c r="A41" s="456" t="s">
        <v>219</v>
      </c>
      <c r="B41" s="462"/>
      <c r="C41" s="462"/>
      <c r="D41" s="460">
        <f t="shared" si="0"/>
        <v>0</v>
      </c>
      <c r="E41" s="462"/>
      <c r="F41" s="462"/>
      <c r="G41" s="461">
        <f t="shared" si="1"/>
        <v>0</v>
      </c>
    </row>
    <row r="42" spans="1:7" x14ac:dyDescent="0.25">
      <c r="A42" s="456" t="s">
        <v>534</v>
      </c>
      <c r="B42" s="462"/>
      <c r="C42" s="462"/>
      <c r="D42" s="460">
        <f t="shared" si="0"/>
        <v>0</v>
      </c>
      <c r="E42" s="462"/>
      <c r="F42" s="462"/>
      <c r="G42" s="461">
        <f t="shared" si="1"/>
        <v>0</v>
      </c>
    </row>
    <row r="43" spans="1:7" x14ac:dyDescent="0.25">
      <c r="A43" s="456" t="s">
        <v>221</v>
      </c>
      <c r="B43" s="462"/>
      <c r="C43" s="462"/>
      <c r="D43" s="460">
        <f t="shared" si="0"/>
        <v>0</v>
      </c>
      <c r="E43" s="462"/>
      <c r="F43" s="462"/>
      <c r="G43" s="461">
        <f t="shared" si="1"/>
        <v>0</v>
      </c>
    </row>
    <row r="44" spans="1:7" x14ac:dyDescent="0.25">
      <c r="A44" s="456" t="s">
        <v>222</v>
      </c>
      <c r="B44" s="462"/>
      <c r="C44" s="462"/>
      <c r="D44" s="460">
        <f t="shared" si="0"/>
        <v>0</v>
      </c>
      <c r="E44" s="462"/>
      <c r="F44" s="462"/>
      <c r="G44" s="461">
        <f t="shared" si="1"/>
        <v>0</v>
      </c>
    </row>
    <row r="45" spans="1:7" x14ac:dyDescent="0.25">
      <c r="A45" s="456" t="s">
        <v>223</v>
      </c>
      <c r="B45" s="462"/>
      <c r="C45" s="462"/>
      <c r="D45" s="460">
        <f t="shared" si="0"/>
        <v>0</v>
      </c>
      <c r="E45" s="462"/>
      <c r="F45" s="462"/>
      <c r="G45" s="461">
        <f t="shared" si="1"/>
        <v>0</v>
      </c>
    </row>
    <row r="46" spans="1:7" x14ac:dyDescent="0.25">
      <c r="A46" s="457" t="s">
        <v>535</v>
      </c>
      <c r="B46" s="987">
        <f>SUM(B47:B55)</f>
        <v>0</v>
      </c>
      <c r="C46" s="987">
        <f>SUM(C47:C55)</f>
        <v>58118</v>
      </c>
      <c r="D46" s="987">
        <f>B46+C46</f>
        <v>58118</v>
      </c>
      <c r="E46" s="987">
        <f>SUM(E47:E55)</f>
        <v>58118</v>
      </c>
      <c r="F46" s="987">
        <f>SUM(F47:F55)</f>
        <v>25170</v>
      </c>
      <c r="G46" s="461">
        <f t="shared" si="1"/>
        <v>0</v>
      </c>
    </row>
    <row r="47" spans="1:7" x14ac:dyDescent="0.25">
      <c r="A47" s="456" t="s">
        <v>536</v>
      </c>
      <c r="B47" s="462">
        <f>+'ETCA-II-13'!C122</f>
        <v>0</v>
      </c>
      <c r="C47" s="462">
        <f>+'ETCA-II-13'!D122</f>
        <v>32948</v>
      </c>
      <c r="D47" s="460">
        <f t="shared" si="0"/>
        <v>32948</v>
      </c>
      <c r="E47" s="462">
        <f>+'ETCA-II-13'!F122</f>
        <v>32948</v>
      </c>
      <c r="F47" s="462">
        <f>+'ETCA-II-13'!G122</f>
        <v>0</v>
      </c>
      <c r="G47" s="461">
        <f>D47-E47</f>
        <v>0</v>
      </c>
    </row>
    <row r="48" spans="1:7" x14ac:dyDescent="0.25">
      <c r="A48" s="456" t="s">
        <v>537</v>
      </c>
      <c r="B48" s="462"/>
      <c r="C48" s="462"/>
      <c r="D48" s="460">
        <f t="shared" si="0"/>
        <v>0</v>
      </c>
      <c r="E48" s="462"/>
      <c r="F48" s="462"/>
      <c r="G48" s="461">
        <f t="shared" si="1"/>
        <v>0</v>
      </c>
    </row>
    <row r="49" spans="1:7" x14ac:dyDescent="0.25">
      <c r="A49" s="456" t="s">
        <v>538</v>
      </c>
      <c r="B49" s="462"/>
      <c r="C49" s="462"/>
      <c r="D49" s="460">
        <f t="shared" si="0"/>
        <v>0</v>
      </c>
      <c r="E49" s="462"/>
      <c r="F49" s="462"/>
      <c r="G49" s="461">
        <f t="shared" si="1"/>
        <v>0</v>
      </c>
    </row>
    <row r="50" spans="1:7" x14ac:dyDescent="0.25">
      <c r="A50" s="456" t="s">
        <v>539</v>
      </c>
      <c r="B50" s="462"/>
      <c r="C50" s="462"/>
      <c r="D50" s="460">
        <f t="shared" si="0"/>
        <v>0</v>
      </c>
      <c r="E50" s="462"/>
      <c r="F50" s="462"/>
      <c r="G50" s="461">
        <f t="shared" si="1"/>
        <v>0</v>
      </c>
    </row>
    <row r="51" spans="1:7" x14ac:dyDescent="0.25">
      <c r="A51" s="456" t="s">
        <v>540</v>
      </c>
      <c r="B51" s="462">
        <f>+'ETCA-II-13'!C126</f>
        <v>0</v>
      </c>
      <c r="C51" s="462">
        <f>+'ETCA-II-13'!D126</f>
        <v>25170</v>
      </c>
      <c r="D51" s="460">
        <f t="shared" si="0"/>
        <v>25170</v>
      </c>
      <c r="E51" s="462">
        <f>+'ETCA-II-13'!F126</f>
        <v>25170</v>
      </c>
      <c r="F51" s="462">
        <f>+'ETCA-II-13'!G126</f>
        <v>25170</v>
      </c>
      <c r="G51" s="461">
        <f t="shared" si="1"/>
        <v>0</v>
      </c>
    </row>
    <row r="52" spans="1:7" x14ac:dyDescent="0.25">
      <c r="A52" s="456" t="s">
        <v>541</v>
      </c>
      <c r="B52" s="462"/>
      <c r="C52" s="462"/>
      <c r="D52" s="460"/>
      <c r="E52" s="462"/>
      <c r="F52" s="462"/>
      <c r="G52" s="461">
        <f t="shared" si="1"/>
        <v>0</v>
      </c>
    </row>
    <row r="53" spans="1:7" x14ac:dyDescent="0.25">
      <c r="A53" s="456" t="s">
        <v>542</v>
      </c>
      <c r="B53" s="462"/>
      <c r="C53" s="462"/>
      <c r="D53" s="460"/>
      <c r="E53" s="462"/>
      <c r="F53" s="462"/>
      <c r="G53" s="461">
        <f t="shared" si="1"/>
        <v>0</v>
      </c>
    </row>
    <row r="54" spans="1:7" x14ac:dyDescent="0.25">
      <c r="A54" s="456" t="s">
        <v>543</v>
      </c>
      <c r="B54" s="462"/>
      <c r="C54" s="462"/>
      <c r="D54" s="460">
        <f t="shared" si="0"/>
        <v>0</v>
      </c>
      <c r="E54" s="462"/>
      <c r="F54" s="462"/>
      <c r="G54" s="461">
        <f t="shared" si="1"/>
        <v>0</v>
      </c>
    </row>
    <row r="55" spans="1:7" x14ac:dyDescent="0.25">
      <c r="A55" s="456" t="s">
        <v>54</v>
      </c>
      <c r="B55" s="462"/>
      <c r="C55" s="462"/>
      <c r="D55" s="460">
        <f t="shared" si="0"/>
        <v>0</v>
      </c>
      <c r="E55" s="462"/>
      <c r="F55" s="462"/>
      <c r="G55" s="461">
        <f t="shared" si="1"/>
        <v>0</v>
      </c>
    </row>
    <row r="56" spans="1:7" x14ac:dyDescent="0.25">
      <c r="A56" s="457" t="s">
        <v>239</v>
      </c>
      <c r="B56" s="460">
        <f>SUM(B57:B59)</f>
        <v>0</v>
      </c>
      <c r="C56" s="460">
        <f>SUM(C57:C59)</f>
        <v>0</v>
      </c>
      <c r="D56" s="460">
        <f>B56+C56</f>
        <v>0</v>
      </c>
      <c r="E56" s="460">
        <f>SUM(E57:E59)</f>
        <v>0</v>
      </c>
      <c r="F56" s="460">
        <f>SUM(F57:F59)</f>
        <v>0</v>
      </c>
      <c r="G56" s="461">
        <f t="shared" si="1"/>
        <v>0</v>
      </c>
    </row>
    <row r="57" spans="1:7" x14ac:dyDescent="0.25">
      <c r="A57" s="456" t="s">
        <v>544</v>
      </c>
      <c r="B57" s="462"/>
      <c r="C57" s="462"/>
      <c r="D57" s="460">
        <f t="shared" si="0"/>
        <v>0</v>
      </c>
      <c r="E57" s="462"/>
      <c r="F57" s="462"/>
      <c r="G57" s="461">
        <f t="shared" si="1"/>
        <v>0</v>
      </c>
    </row>
    <row r="58" spans="1:7" x14ac:dyDescent="0.25">
      <c r="A58" s="456" t="s">
        <v>545</v>
      </c>
      <c r="B58" s="462"/>
      <c r="C58" s="462"/>
      <c r="D58" s="460">
        <f t="shared" si="0"/>
        <v>0</v>
      </c>
      <c r="E58" s="462"/>
      <c r="F58" s="462"/>
      <c r="G58" s="461">
        <f t="shared" si="1"/>
        <v>0</v>
      </c>
    </row>
    <row r="59" spans="1:7" x14ac:dyDescent="0.25">
      <c r="A59" s="456" t="s">
        <v>546</v>
      </c>
      <c r="B59" s="462"/>
      <c r="C59" s="462"/>
      <c r="D59" s="460">
        <f t="shared" si="0"/>
        <v>0</v>
      </c>
      <c r="E59" s="462"/>
      <c r="F59" s="462"/>
      <c r="G59" s="461">
        <f t="shared" si="1"/>
        <v>0</v>
      </c>
    </row>
    <row r="60" spans="1:7" x14ac:dyDescent="0.25">
      <c r="A60" s="457" t="s">
        <v>547</v>
      </c>
      <c r="B60" s="460">
        <f>SUM(B61:B67)</f>
        <v>0</v>
      </c>
      <c r="C60" s="460">
        <f>SUM(C61:C67)</f>
        <v>0</v>
      </c>
      <c r="D60" s="460">
        <f>B60+C60</f>
        <v>0</v>
      </c>
      <c r="E60" s="460">
        <f>SUM(E61:E67)</f>
        <v>0</v>
      </c>
      <c r="F60" s="460">
        <f>SUM(F61:F67)</f>
        <v>0</v>
      </c>
      <c r="G60" s="461">
        <f t="shared" si="1"/>
        <v>0</v>
      </c>
    </row>
    <row r="61" spans="1:7" x14ac:dyDescent="0.25">
      <c r="A61" s="456" t="s">
        <v>548</v>
      </c>
      <c r="B61" s="462"/>
      <c r="C61" s="462"/>
      <c r="D61" s="460">
        <f t="shared" si="0"/>
        <v>0</v>
      </c>
      <c r="E61" s="462"/>
      <c r="F61" s="462"/>
      <c r="G61" s="461">
        <f t="shared" si="1"/>
        <v>0</v>
      </c>
    </row>
    <row r="62" spans="1:7" ht="15.75" thickBot="1" x14ac:dyDescent="0.3">
      <c r="A62" s="458" t="s">
        <v>549</v>
      </c>
      <c r="B62" s="463"/>
      <c r="C62" s="463"/>
      <c r="D62" s="464">
        <f t="shared" si="0"/>
        <v>0</v>
      </c>
      <c r="E62" s="463"/>
      <c r="F62" s="463"/>
      <c r="G62" s="465">
        <f t="shared" si="1"/>
        <v>0</v>
      </c>
    </row>
    <row r="63" spans="1:7" x14ac:dyDescent="0.25">
      <c r="A63" s="456" t="s">
        <v>550</v>
      </c>
      <c r="B63" s="462"/>
      <c r="C63" s="462"/>
      <c r="D63" s="460">
        <f t="shared" si="0"/>
        <v>0</v>
      </c>
      <c r="E63" s="462"/>
      <c r="F63" s="462"/>
      <c r="G63" s="461">
        <f t="shared" si="1"/>
        <v>0</v>
      </c>
    </row>
    <row r="64" spans="1:7" x14ac:dyDescent="0.25">
      <c r="A64" s="456" t="s">
        <v>551</v>
      </c>
      <c r="B64" s="462"/>
      <c r="C64" s="462"/>
      <c r="D64" s="460">
        <f t="shared" si="0"/>
        <v>0</v>
      </c>
      <c r="E64" s="462"/>
      <c r="F64" s="462"/>
      <c r="G64" s="461">
        <f t="shared" si="1"/>
        <v>0</v>
      </c>
    </row>
    <row r="65" spans="1:7" x14ac:dyDescent="0.25">
      <c r="A65" s="456" t="s">
        <v>552</v>
      </c>
      <c r="B65" s="462"/>
      <c r="C65" s="462"/>
      <c r="D65" s="460">
        <f t="shared" si="0"/>
        <v>0</v>
      </c>
      <c r="E65" s="462"/>
      <c r="F65" s="462"/>
      <c r="G65" s="461">
        <f t="shared" si="1"/>
        <v>0</v>
      </c>
    </row>
    <row r="66" spans="1:7" x14ac:dyDescent="0.25">
      <c r="A66" s="456" t="s">
        <v>553</v>
      </c>
      <c r="B66" s="462"/>
      <c r="C66" s="462"/>
      <c r="D66" s="460">
        <f t="shared" si="0"/>
        <v>0</v>
      </c>
      <c r="E66" s="462"/>
      <c r="F66" s="462"/>
      <c r="G66" s="461">
        <f t="shared" si="1"/>
        <v>0</v>
      </c>
    </row>
    <row r="67" spans="1:7" x14ac:dyDescent="0.25">
      <c r="A67" s="456" t="s">
        <v>554</v>
      </c>
      <c r="B67" s="462"/>
      <c r="C67" s="462"/>
      <c r="D67" s="460">
        <f t="shared" si="0"/>
        <v>0</v>
      </c>
      <c r="E67" s="462"/>
      <c r="F67" s="462"/>
      <c r="G67" s="461">
        <f t="shared" si="1"/>
        <v>0</v>
      </c>
    </row>
    <row r="68" spans="1:7" x14ac:dyDescent="0.25">
      <c r="A68" s="457" t="s">
        <v>202</v>
      </c>
      <c r="B68" s="460">
        <f>SUM(B69:B71)</f>
        <v>0</v>
      </c>
      <c r="C68" s="460">
        <f>SUM(C69:C71)</f>
        <v>0</v>
      </c>
      <c r="D68" s="460">
        <f>B68+C68</f>
        <v>0</v>
      </c>
      <c r="E68" s="460">
        <f>SUM(E69:E71)</f>
        <v>0</v>
      </c>
      <c r="F68" s="460">
        <f>SUM(F69:F71)</f>
        <v>0</v>
      </c>
      <c r="G68" s="461">
        <f t="shared" si="1"/>
        <v>0</v>
      </c>
    </row>
    <row r="69" spans="1:7" x14ac:dyDescent="0.25">
      <c r="A69" s="456" t="s">
        <v>225</v>
      </c>
      <c r="B69" s="462"/>
      <c r="C69" s="462"/>
      <c r="D69" s="460">
        <f t="shared" si="0"/>
        <v>0</v>
      </c>
      <c r="E69" s="462"/>
      <c r="F69" s="462"/>
      <c r="G69" s="461">
        <f t="shared" si="1"/>
        <v>0</v>
      </c>
    </row>
    <row r="70" spans="1:7" x14ac:dyDescent="0.25">
      <c r="A70" s="456" t="s">
        <v>67</v>
      </c>
      <c r="B70" s="462"/>
      <c r="C70" s="462"/>
      <c r="D70" s="460">
        <f t="shared" si="0"/>
        <v>0</v>
      </c>
      <c r="E70" s="462"/>
      <c r="F70" s="462"/>
      <c r="G70" s="461">
        <f t="shared" si="1"/>
        <v>0</v>
      </c>
    </row>
    <row r="71" spans="1:7" x14ac:dyDescent="0.25">
      <c r="A71" s="456" t="s">
        <v>226</v>
      </c>
      <c r="B71" s="462"/>
      <c r="C71" s="462"/>
      <c r="D71" s="460">
        <f t="shared" si="0"/>
        <v>0</v>
      </c>
      <c r="E71" s="462"/>
      <c r="F71" s="462"/>
      <c r="G71" s="461">
        <f t="shared" si="1"/>
        <v>0</v>
      </c>
    </row>
    <row r="72" spans="1:7" x14ac:dyDescent="0.25">
      <c r="A72" s="457" t="s">
        <v>555</v>
      </c>
      <c r="B72" s="987">
        <f>SUM(B73:B79)</f>
        <v>16500000</v>
      </c>
      <c r="C72" s="987">
        <f>SUM(C73:C79)</f>
        <v>-3038563</v>
      </c>
      <c r="D72" s="987">
        <f>B72+C72</f>
        <v>13461437</v>
      </c>
      <c r="E72" s="987">
        <f>SUM(E73:E79)</f>
        <v>13461437</v>
      </c>
      <c r="F72" s="987">
        <f>SUM(F73:F79)</f>
        <v>13461437</v>
      </c>
      <c r="G72" s="988">
        <f t="shared" si="1"/>
        <v>0</v>
      </c>
    </row>
    <row r="73" spans="1:7" x14ac:dyDescent="0.25">
      <c r="A73" s="456" t="s">
        <v>556</v>
      </c>
      <c r="B73" s="462">
        <f>+'ETCA-II-13'!C130</f>
        <v>10000000</v>
      </c>
      <c r="C73" s="462">
        <f>+'ETCA-II-13'!D130</f>
        <v>-16</v>
      </c>
      <c r="D73" s="460">
        <f t="shared" ref="D73:D79" si="2">B73+C73</f>
        <v>9999984</v>
      </c>
      <c r="E73" s="462">
        <f>+'ETCA-II-13'!F130</f>
        <v>9999984</v>
      </c>
      <c r="F73" s="462">
        <f>+'ETCA-II-13'!G130</f>
        <v>9999984</v>
      </c>
      <c r="G73" s="461">
        <f t="shared" ref="G73:G79" si="3">D73-E73</f>
        <v>0</v>
      </c>
    </row>
    <row r="74" spans="1:7" x14ac:dyDescent="0.25">
      <c r="A74" s="456" t="s">
        <v>228</v>
      </c>
      <c r="B74" s="462">
        <f>+'ETCA-II-13'!C131</f>
        <v>6500000</v>
      </c>
      <c r="C74" s="462">
        <f>+'ETCA-II-13'!D131</f>
        <v>-3038547</v>
      </c>
      <c r="D74" s="460">
        <f t="shared" si="2"/>
        <v>3461453</v>
      </c>
      <c r="E74" s="462">
        <f>+'ETCA-II-13'!F131</f>
        <v>3461453</v>
      </c>
      <c r="F74" s="462">
        <f>+'ETCA-II-13'!G131</f>
        <v>3461453</v>
      </c>
      <c r="G74" s="461">
        <f t="shared" si="3"/>
        <v>0</v>
      </c>
    </row>
    <row r="75" spans="1:7" x14ac:dyDescent="0.25">
      <c r="A75" s="456" t="s">
        <v>229</v>
      </c>
      <c r="B75" s="462"/>
      <c r="C75" s="462"/>
      <c r="D75" s="460">
        <f t="shared" si="2"/>
        <v>0</v>
      </c>
      <c r="E75" s="462"/>
      <c r="F75" s="462"/>
      <c r="G75" s="461">
        <f t="shared" si="3"/>
        <v>0</v>
      </c>
    </row>
    <row r="76" spans="1:7" x14ac:dyDescent="0.25">
      <c r="A76" s="456" t="s">
        <v>230</v>
      </c>
      <c r="B76" s="462"/>
      <c r="C76" s="462"/>
      <c r="D76" s="460">
        <f t="shared" si="2"/>
        <v>0</v>
      </c>
      <c r="E76" s="462"/>
      <c r="F76" s="462"/>
      <c r="G76" s="461">
        <f t="shared" si="3"/>
        <v>0</v>
      </c>
    </row>
    <row r="77" spans="1:7" x14ac:dyDescent="0.25">
      <c r="A77" s="456" t="s">
        <v>231</v>
      </c>
      <c r="B77" s="462"/>
      <c r="C77" s="462"/>
      <c r="D77" s="460">
        <f t="shared" si="2"/>
        <v>0</v>
      </c>
      <c r="E77" s="462"/>
      <c r="F77" s="462"/>
      <c r="G77" s="461">
        <f t="shared" si="3"/>
        <v>0</v>
      </c>
    </row>
    <row r="78" spans="1:7" x14ac:dyDescent="0.25">
      <c r="A78" s="456" t="s">
        <v>232</v>
      </c>
      <c r="B78" s="462"/>
      <c r="C78" s="462"/>
      <c r="D78" s="460">
        <f t="shared" si="2"/>
        <v>0</v>
      </c>
      <c r="E78" s="462"/>
      <c r="F78" s="462"/>
      <c r="G78" s="461">
        <f t="shared" si="3"/>
        <v>0</v>
      </c>
    </row>
    <row r="79" spans="1:7" ht="15.75" thickBot="1" x14ac:dyDescent="0.3">
      <c r="A79" s="458" t="s">
        <v>557</v>
      </c>
      <c r="B79" s="463"/>
      <c r="C79" s="463"/>
      <c r="D79" s="464">
        <f t="shared" si="2"/>
        <v>0</v>
      </c>
      <c r="E79" s="463"/>
      <c r="F79" s="463"/>
      <c r="G79" s="465">
        <f t="shared" si="3"/>
        <v>0</v>
      </c>
    </row>
    <row r="80" spans="1:7" ht="15.75" thickBot="1" x14ac:dyDescent="0.3">
      <c r="A80" s="459" t="s">
        <v>558</v>
      </c>
      <c r="B80" s="432">
        <f>B72+B68+B60+B56+B46+B36+B26+B16+B8</f>
        <v>105543736</v>
      </c>
      <c r="C80" s="432">
        <f>C72+C68+C60+C56+C46+C36+C26+C16+C8-1</f>
        <v>-4513845</v>
      </c>
      <c r="D80" s="432">
        <f>B80+C80</f>
        <v>101029891</v>
      </c>
      <c r="E80" s="432">
        <f>E72+E68+E60+E56+E46+E36+E26+E16+E8+1-1</f>
        <v>101029891</v>
      </c>
      <c r="F80" s="432">
        <f>F72+F68+F60+F56+F46+F36+F26+F16+F8-1</f>
        <v>96144272</v>
      </c>
      <c r="G80" s="466">
        <f>D80-E80</f>
        <v>0</v>
      </c>
    </row>
    <row r="81" spans="1:7" x14ac:dyDescent="0.25">
      <c r="A81" s="572"/>
      <c r="B81" s="573"/>
      <c r="C81" s="573"/>
      <c r="D81" s="573"/>
      <c r="E81" s="573"/>
      <c r="F81" s="573"/>
      <c r="G81" s="573"/>
    </row>
    <row r="82" spans="1:7" x14ac:dyDescent="0.25">
      <c r="A82" s="572"/>
      <c r="B82" s="573"/>
      <c r="C82" s="573"/>
      <c r="D82" s="573"/>
      <c r="E82" s="573"/>
      <c r="F82" s="573"/>
      <c r="G82" s="573"/>
    </row>
    <row r="83" spans="1:7" x14ac:dyDescent="0.25">
      <c r="A83" s="572"/>
      <c r="B83" s="573"/>
      <c r="C83" s="573"/>
      <c r="D83" s="573"/>
      <c r="E83" s="573"/>
      <c r="F83" s="573"/>
      <c r="G83" s="573"/>
    </row>
    <row r="84" spans="1:7" ht="16.5" x14ac:dyDescent="0.25">
      <c r="A84" s="118"/>
      <c r="B84" s="118"/>
      <c r="C84" s="118"/>
      <c r="D84" s="118"/>
      <c r="E84" s="118"/>
      <c r="F84" s="118"/>
      <c r="G84" s="118"/>
    </row>
    <row r="85" spans="1:7" ht="16.5" x14ac:dyDescent="0.25">
      <c r="A85" s="118"/>
      <c r="B85" s="118"/>
      <c r="C85" s="118"/>
      <c r="D85" s="118"/>
      <c r="E85" s="118"/>
      <c r="F85" s="118"/>
      <c r="G85" s="118"/>
    </row>
    <row r="86" spans="1:7" ht="16.5" x14ac:dyDescent="0.25">
      <c r="A86" s="118"/>
      <c r="B86" s="118"/>
      <c r="C86" s="118"/>
      <c r="D86" s="118"/>
      <c r="E86" s="118"/>
      <c r="F86" s="118"/>
      <c r="G86" s="118"/>
    </row>
    <row r="87" spans="1:7" ht="16.5" x14ac:dyDescent="0.25">
      <c r="A87" s="118"/>
      <c r="B87" s="118"/>
      <c r="C87" s="118"/>
      <c r="D87" s="118"/>
      <c r="E87" s="118"/>
      <c r="F87" s="118"/>
      <c r="G87" s="118"/>
    </row>
  </sheetData>
  <sheetProtection formatColumns="0" formatRows="0"/>
  <mergeCells count="6">
    <mergeCell ref="A6:A7"/>
    <mergeCell ref="A1:G1"/>
    <mergeCell ref="A2:G2"/>
    <mergeCell ref="A3:G3"/>
    <mergeCell ref="A4:G4"/>
    <mergeCell ref="A5:E5"/>
  </mergeCells>
  <pageMargins left="0.70866141732283472" right="0.70866141732283472" top="0.74803149606299213" bottom="0.74803149606299213" header="0.31496062992125984" footer="0.31496062992125984"/>
  <pageSetup scale="67" orientation="portrait" horizontalDpi="1200" verticalDpi="1200" r:id="rId1"/>
  <rowBreaks count="1" manualBreakCount="1">
    <brk id="62" max="16383"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159"/>
  <sheetViews>
    <sheetView view="pageBreakPreview" topLeftCell="A128" zoomScaleNormal="100" zoomScaleSheetLayoutView="100" workbookViewId="0">
      <selection activeCell="K156" sqref="K156"/>
    </sheetView>
  </sheetViews>
  <sheetFormatPr baseColWidth="10" defaultRowHeight="15" x14ac:dyDescent="0.25"/>
  <cols>
    <col min="1" max="1" width="6.140625" customWidth="1"/>
    <col min="2" max="2" width="42" customWidth="1"/>
    <col min="3" max="3" width="12.7109375" customWidth="1"/>
    <col min="5" max="5" width="13" customWidth="1"/>
    <col min="6" max="6" width="12.85546875" customWidth="1"/>
    <col min="7" max="7" width="12.42578125" customWidth="1"/>
    <col min="8" max="8" width="13" customWidth="1"/>
  </cols>
  <sheetData>
    <row r="1" spans="1:8" ht="15.75" x14ac:dyDescent="0.25">
      <c r="A1" s="1382" t="str">
        <f>'ETCA-I-01'!A1:G1</f>
        <v>TELEVISORA DE HERMOSILLO, S.A. DE C.V.</v>
      </c>
      <c r="B1" s="1383"/>
      <c r="C1" s="1383"/>
      <c r="D1" s="1383"/>
      <c r="E1" s="1383"/>
      <c r="F1" s="1383"/>
      <c r="G1" s="1383"/>
      <c r="H1" s="1384"/>
    </row>
    <row r="2" spans="1:8" x14ac:dyDescent="0.25">
      <c r="A2" s="1385" t="s">
        <v>559</v>
      </c>
      <c r="B2" s="1386"/>
      <c r="C2" s="1386"/>
      <c r="D2" s="1386"/>
      <c r="E2" s="1386"/>
      <c r="F2" s="1386"/>
      <c r="G2" s="1386"/>
      <c r="H2" s="1387"/>
    </row>
    <row r="3" spans="1:8" x14ac:dyDescent="0.25">
      <c r="A3" s="1385" t="s">
        <v>560</v>
      </c>
      <c r="B3" s="1386"/>
      <c r="C3" s="1386"/>
      <c r="D3" s="1386"/>
      <c r="E3" s="1386"/>
      <c r="F3" s="1386"/>
      <c r="G3" s="1386"/>
      <c r="H3" s="1387"/>
    </row>
    <row r="4" spans="1:8" x14ac:dyDescent="0.25">
      <c r="A4" s="1385" t="str">
        <f>'ETCA-II-02'!A3:I3</f>
        <v>Del 01 de Enero al 31 de Diciembre de 2020</v>
      </c>
      <c r="B4" s="1386"/>
      <c r="C4" s="1386"/>
      <c r="D4" s="1386"/>
      <c r="E4" s="1386"/>
      <c r="F4" s="1386"/>
      <c r="G4" s="1386"/>
      <c r="H4" s="1387"/>
    </row>
    <row r="5" spans="1:8" ht="15.75" thickBot="1" x14ac:dyDescent="0.3">
      <c r="A5" s="1373" t="s">
        <v>84</v>
      </c>
      <c r="B5" s="1380"/>
      <c r="C5" s="1380"/>
      <c r="D5" s="1380"/>
      <c r="E5" s="1380"/>
      <c r="F5" s="1380"/>
      <c r="G5" s="1380"/>
      <c r="H5" s="1381"/>
    </row>
    <row r="6" spans="1:8" ht="15.75" thickBot="1" x14ac:dyDescent="0.3">
      <c r="A6" s="1371" t="s">
        <v>85</v>
      </c>
      <c r="B6" s="1372"/>
      <c r="C6" s="1375" t="s">
        <v>561</v>
      </c>
      <c r="D6" s="1376"/>
      <c r="E6" s="1376"/>
      <c r="F6" s="1376"/>
      <c r="G6" s="1377"/>
      <c r="H6" s="1378" t="s">
        <v>562</v>
      </c>
    </row>
    <row r="7" spans="1:8" ht="36.75" thickBot="1" x14ac:dyDescent="0.3">
      <c r="A7" s="1373"/>
      <c r="B7" s="1374"/>
      <c r="C7" s="798" t="s">
        <v>563</v>
      </c>
      <c r="D7" s="683" t="s">
        <v>564</v>
      </c>
      <c r="E7" s="798" t="s">
        <v>565</v>
      </c>
      <c r="F7" s="798" t="s">
        <v>434</v>
      </c>
      <c r="G7" s="798" t="s">
        <v>566</v>
      </c>
      <c r="H7" s="1379"/>
    </row>
    <row r="8" spans="1:8" x14ac:dyDescent="0.25">
      <c r="A8" s="799"/>
      <c r="B8" s="727"/>
      <c r="C8" s="727"/>
      <c r="D8" s="728"/>
      <c r="E8" s="727"/>
      <c r="F8" s="727"/>
      <c r="G8" s="727"/>
      <c r="H8" s="729"/>
    </row>
    <row r="9" spans="1:8" x14ac:dyDescent="0.25">
      <c r="A9" s="1367" t="s">
        <v>567</v>
      </c>
      <c r="B9" s="1368"/>
      <c r="C9" s="677">
        <f t="shared" ref="C9:H9" si="0">+C10+C18+C28+C38+C48+C58+C62+C71+C75</f>
        <v>105543736</v>
      </c>
      <c r="D9" s="677">
        <f t="shared" si="0"/>
        <v>-4513844</v>
      </c>
      <c r="E9" s="677">
        <f t="shared" si="0"/>
        <v>101029889</v>
      </c>
      <c r="F9" s="677">
        <f t="shared" si="0"/>
        <v>101029891</v>
      </c>
      <c r="G9" s="677">
        <f t="shared" si="0"/>
        <v>96144273</v>
      </c>
      <c r="H9" s="677">
        <f t="shared" si="0"/>
        <v>0</v>
      </c>
    </row>
    <row r="10" spans="1:8" x14ac:dyDescent="0.25">
      <c r="A10" s="1369" t="s">
        <v>568</v>
      </c>
      <c r="B10" s="1370"/>
      <c r="C10" s="678">
        <f>SUM(C11:C17)</f>
        <v>75584414</v>
      </c>
      <c r="D10" s="678">
        <f>SUM(D11:D17)</f>
        <v>-228795</v>
      </c>
      <c r="E10" s="681">
        <f>SUM(E11:E17)-1</f>
        <v>75355618</v>
      </c>
      <c r="F10" s="678">
        <f>SUM(F11:F17)-1</f>
        <v>75355618</v>
      </c>
      <c r="G10" s="678">
        <f>SUM(G11:G17)</f>
        <v>72424865</v>
      </c>
      <c r="H10" s="678">
        <f t="shared" ref="H10" si="1">SUM(H11:H17)</f>
        <v>0</v>
      </c>
    </row>
    <row r="11" spans="1:8" x14ac:dyDescent="0.25">
      <c r="A11" s="797"/>
      <c r="B11" s="712" t="s">
        <v>569</v>
      </c>
      <c r="C11" s="680">
        <f>+'ETCA II-04'!B9</f>
        <v>46064226</v>
      </c>
      <c r="D11" s="680">
        <f>+'ETCA II-04'!C9</f>
        <v>-3576975</v>
      </c>
      <c r="E11" s="681">
        <f>C11+D11</f>
        <v>42487251</v>
      </c>
      <c r="F11" s="680">
        <f>+'ETCA II-04'!E9</f>
        <v>42487251</v>
      </c>
      <c r="G11" s="680">
        <f>+'ETCA II-04'!F9</f>
        <v>42394461</v>
      </c>
      <c r="H11" s="679">
        <f t="shared" ref="H11:H17" si="2">+E11-F11</f>
        <v>0</v>
      </c>
    </row>
    <row r="12" spans="1:8" x14ac:dyDescent="0.25">
      <c r="A12" s="797"/>
      <c r="B12" s="712" t="s">
        <v>570</v>
      </c>
      <c r="C12" s="680">
        <f>+'ETCA II-04'!B10</f>
        <v>456114</v>
      </c>
      <c r="D12" s="680">
        <f>+'ETCA II-04'!C10</f>
        <v>434115</v>
      </c>
      <c r="E12" s="681">
        <f t="shared" ref="E12:E76" si="3">C12+D12</f>
        <v>890229</v>
      </c>
      <c r="F12" s="680">
        <f>+'ETCA II-04'!E10</f>
        <v>890229</v>
      </c>
      <c r="G12" s="680">
        <f>+'ETCA II-04'!F10</f>
        <v>890229</v>
      </c>
      <c r="H12" s="679">
        <f t="shared" si="2"/>
        <v>0</v>
      </c>
    </row>
    <row r="13" spans="1:8" x14ac:dyDescent="0.25">
      <c r="A13" s="797"/>
      <c r="B13" s="712" t="s">
        <v>571</v>
      </c>
      <c r="C13" s="680">
        <f>+'ETCA II-04'!B11</f>
        <v>11584469</v>
      </c>
      <c r="D13" s="680">
        <f>+'ETCA II-04'!C11</f>
        <v>-1334740</v>
      </c>
      <c r="E13" s="681">
        <f t="shared" si="3"/>
        <v>10249729</v>
      </c>
      <c r="F13" s="680">
        <f>+'ETCA II-04'!E11</f>
        <v>10249729</v>
      </c>
      <c r="G13" s="680">
        <f>+'ETCA II-04'!F11</f>
        <v>10138529</v>
      </c>
      <c r="H13" s="679">
        <f t="shared" si="2"/>
        <v>0</v>
      </c>
    </row>
    <row r="14" spans="1:8" x14ac:dyDescent="0.25">
      <c r="A14" s="797"/>
      <c r="B14" s="712" t="s">
        <v>572</v>
      </c>
      <c r="C14" s="680">
        <f>+'ETCA II-04'!B12</f>
        <v>8679047</v>
      </c>
      <c r="D14" s="680">
        <f>+'ETCA II-04'!C12</f>
        <v>463061</v>
      </c>
      <c r="E14" s="681">
        <f t="shared" si="3"/>
        <v>9142108</v>
      </c>
      <c r="F14" s="680">
        <f>+'ETCA II-04'!E12</f>
        <v>9142109</v>
      </c>
      <c r="G14" s="680">
        <f>+'ETCA II-04'!F12</f>
        <v>8034952</v>
      </c>
      <c r="H14" s="679">
        <f t="shared" si="2"/>
        <v>-1</v>
      </c>
    </row>
    <row r="15" spans="1:8" x14ac:dyDescent="0.25">
      <c r="A15" s="797"/>
      <c r="B15" s="712" t="s">
        <v>573</v>
      </c>
      <c r="C15" s="680">
        <f>+'ETCA II-04'!B13</f>
        <v>6987475</v>
      </c>
      <c r="D15" s="680">
        <f>+'ETCA II-04'!C13</f>
        <v>3598713</v>
      </c>
      <c r="E15" s="681">
        <f t="shared" si="3"/>
        <v>10586188</v>
      </c>
      <c r="F15" s="680">
        <f>+'ETCA II-04'!E13</f>
        <v>10586187</v>
      </c>
      <c r="G15" s="680">
        <f>+'ETCA II-04'!F13</f>
        <v>8966580</v>
      </c>
      <c r="H15" s="679">
        <f t="shared" si="2"/>
        <v>1</v>
      </c>
    </row>
    <row r="16" spans="1:8" x14ac:dyDescent="0.25">
      <c r="A16" s="797"/>
      <c r="B16" s="712" t="s">
        <v>574</v>
      </c>
      <c r="C16" s="680">
        <f>+'ETCA II-04'!B14</f>
        <v>0</v>
      </c>
      <c r="D16" s="680">
        <f>+'ETCA II-04'!C14</f>
        <v>0</v>
      </c>
      <c r="E16" s="681">
        <f t="shared" si="3"/>
        <v>0</v>
      </c>
      <c r="F16" s="680">
        <f>+'ETCA II-04'!E14</f>
        <v>0</v>
      </c>
      <c r="G16" s="680">
        <f>+'ETCA II-04'!F14</f>
        <v>0</v>
      </c>
      <c r="H16" s="679">
        <f t="shared" si="2"/>
        <v>0</v>
      </c>
    </row>
    <row r="17" spans="1:8" x14ac:dyDescent="0.25">
      <c r="A17" s="797"/>
      <c r="B17" s="712" t="s">
        <v>575</v>
      </c>
      <c r="C17" s="680">
        <f>+'ETCA II-04'!B15</f>
        <v>1813083</v>
      </c>
      <c r="D17" s="680">
        <f>+'ETCA II-04'!C15</f>
        <v>187031</v>
      </c>
      <c r="E17" s="681">
        <f t="shared" si="3"/>
        <v>2000114</v>
      </c>
      <c r="F17" s="680">
        <f>+'ETCA II-04'!E15</f>
        <v>2000114</v>
      </c>
      <c r="G17" s="680">
        <f>+'ETCA II-04'!F15</f>
        <v>2000114</v>
      </c>
      <c r="H17" s="679">
        <f t="shared" si="2"/>
        <v>0</v>
      </c>
    </row>
    <row r="18" spans="1:8" x14ac:dyDescent="0.25">
      <c r="A18" s="1369" t="s">
        <v>576</v>
      </c>
      <c r="B18" s="1370"/>
      <c r="C18" s="677">
        <f>SUM(C19:C27)</f>
        <v>1152058</v>
      </c>
      <c r="D18" s="677">
        <f t="shared" ref="D18:H18" si="4">SUM(D19:D27)</f>
        <v>-183161</v>
      </c>
      <c r="E18" s="682">
        <f t="shared" si="4"/>
        <v>968897</v>
      </c>
      <c r="F18" s="677">
        <f>SUM(F19:F27)</f>
        <v>968897</v>
      </c>
      <c r="G18" s="677">
        <f>SUM(G19:G27)</f>
        <v>857297</v>
      </c>
      <c r="H18" s="677">
        <f t="shared" si="4"/>
        <v>0</v>
      </c>
    </row>
    <row r="19" spans="1:8" x14ac:dyDescent="0.25">
      <c r="A19" s="797"/>
      <c r="B19" s="712" t="s">
        <v>577</v>
      </c>
      <c r="C19" s="680">
        <f>+'ETCA II-04'!B17</f>
        <v>108840</v>
      </c>
      <c r="D19" s="680">
        <f>+'ETCA II-04'!C17</f>
        <v>160314</v>
      </c>
      <c r="E19" s="681">
        <f t="shared" si="3"/>
        <v>269154</v>
      </c>
      <c r="F19" s="680">
        <f>+'ETCA II-04'!E17</f>
        <v>269154</v>
      </c>
      <c r="G19" s="680">
        <f>+'ETCA II-04'!F17</f>
        <v>209847</v>
      </c>
      <c r="H19" s="679">
        <f t="shared" ref="H19:H82" si="5">+E19-F19</f>
        <v>0</v>
      </c>
    </row>
    <row r="20" spans="1:8" x14ac:dyDescent="0.25">
      <c r="A20" s="797"/>
      <c r="B20" s="712" t="s">
        <v>578</v>
      </c>
      <c r="C20" s="680">
        <f>+'ETCA II-04'!B18</f>
        <v>187740</v>
      </c>
      <c r="D20" s="680">
        <f>+'ETCA II-04'!C18</f>
        <v>-94191</v>
      </c>
      <c r="E20" s="681">
        <f t="shared" si="3"/>
        <v>93549</v>
      </c>
      <c r="F20" s="680">
        <f>+'ETCA II-04'!E18</f>
        <v>93549</v>
      </c>
      <c r="G20" s="680">
        <f>+'ETCA II-04'!F18</f>
        <v>76174</v>
      </c>
      <c r="H20" s="679">
        <f t="shared" si="5"/>
        <v>0</v>
      </c>
    </row>
    <row r="21" spans="1:8" x14ac:dyDescent="0.25">
      <c r="A21" s="797"/>
      <c r="B21" s="712" t="s">
        <v>579</v>
      </c>
      <c r="C21" s="680">
        <f>+'ETCA II-04'!B19</f>
        <v>35723</v>
      </c>
      <c r="D21" s="680">
        <f>+'ETCA II-04'!C19</f>
        <v>-5210</v>
      </c>
      <c r="E21" s="681">
        <f t="shared" si="3"/>
        <v>30513</v>
      </c>
      <c r="F21" s="680">
        <f>+'ETCA II-04'!E19</f>
        <v>30513</v>
      </c>
      <c r="G21" s="680">
        <f>+'ETCA II-04'!F19</f>
        <v>11068</v>
      </c>
      <c r="H21" s="679">
        <f t="shared" si="5"/>
        <v>0</v>
      </c>
    </row>
    <row r="22" spans="1:8" x14ac:dyDescent="0.25">
      <c r="A22" s="797"/>
      <c r="B22" s="712" t="s">
        <v>580</v>
      </c>
      <c r="C22" s="680">
        <f>+'ETCA II-04'!B20</f>
        <v>0</v>
      </c>
      <c r="D22" s="680">
        <f>+'ETCA II-04'!C20</f>
        <v>0</v>
      </c>
      <c r="E22" s="681">
        <f t="shared" si="3"/>
        <v>0</v>
      </c>
      <c r="F22" s="680">
        <f>+'ETCA II-04'!E20</f>
        <v>0</v>
      </c>
      <c r="G22" s="680">
        <f>+'ETCA II-04'!F20</f>
        <v>0</v>
      </c>
      <c r="H22" s="679">
        <f t="shared" si="5"/>
        <v>0</v>
      </c>
    </row>
    <row r="23" spans="1:8" x14ac:dyDescent="0.25">
      <c r="A23" s="797"/>
      <c r="B23" s="712" t="s">
        <v>581</v>
      </c>
      <c r="C23" s="680">
        <f>+'ETCA II-04'!B21</f>
        <v>879</v>
      </c>
      <c r="D23" s="680">
        <f>+'ETCA II-04'!C21</f>
        <v>-793</v>
      </c>
      <c r="E23" s="681">
        <f t="shared" si="3"/>
        <v>86</v>
      </c>
      <c r="F23" s="680">
        <f>+'ETCA II-04'!E21</f>
        <v>86</v>
      </c>
      <c r="G23" s="680">
        <f>+'ETCA II-04'!F21</f>
        <v>86</v>
      </c>
      <c r="H23" s="679">
        <f t="shared" si="5"/>
        <v>0</v>
      </c>
    </row>
    <row r="24" spans="1:8" x14ac:dyDescent="0.25">
      <c r="A24" s="797"/>
      <c r="B24" s="712" t="s">
        <v>582</v>
      </c>
      <c r="C24" s="680">
        <f>+'ETCA II-04'!B22</f>
        <v>652468</v>
      </c>
      <c r="D24" s="680">
        <f>+'ETCA II-04'!C22</f>
        <v>-148435</v>
      </c>
      <c r="E24" s="681">
        <f t="shared" si="3"/>
        <v>504033</v>
      </c>
      <c r="F24" s="680">
        <f>+'ETCA II-04'!E22</f>
        <v>504033</v>
      </c>
      <c r="G24" s="680">
        <f>+'ETCA II-04'!F22</f>
        <v>503951</v>
      </c>
      <c r="H24" s="679">
        <f t="shared" si="5"/>
        <v>0</v>
      </c>
    </row>
    <row r="25" spans="1:8" x14ac:dyDescent="0.25">
      <c r="A25" s="797"/>
      <c r="B25" s="712" t="s">
        <v>583</v>
      </c>
      <c r="C25" s="680">
        <f>+'ETCA II-04'!B23</f>
        <v>134685</v>
      </c>
      <c r="D25" s="680">
        <f>+'ETCA II-04'!C23</f>
        <v>-121384</v>
      </c>
      <c r="E25" s="681">
        <f t="shared" si="3"/>
        <v>13301</v>
      </c>
      <c r="F25" s="680">
        <f>+'ETCA II-04'!E23</f>
        <v>13301</v>
      </c>
      <c r="G25" s="680">
        <f>+'ETCA II-04'!F23</f>
        <v>13301</v>
      </c>
      <c r="H25" s="679">
        <f t="shared" si="5"/>
        <v>0</v>
      </c>
    </row>
    <row r="26" spans="1:8" x14ac:dyDescent="0.25">
      <c r="A26" s="797"/>
      <c r="B26" s="712" t="s">
        <v>584</v>
      </c>
      <c r="C26" s="680">
        <f>+'ETCA II-04'!B24</f>
        <v>0</v>
      </c>
      <c r="D26" s="680">
        <f>+'ETCA II-04'!C24</f>
        <v>0</v>
      </c>
      <c r="E26" s="681">
        <f t="shared" si="3"/>
        <v>0</v>
      </c>
      <c r="F26" s="680">
        <f>+'ETCA II-04'!E24</f>
        <v>0</v>
      </c>
      <c r="G26" s="680">
        <f>+'ETCA II-04'!F24</f>
        <v>0</v>
      </c>
      <c r="H26" s="679">
        <f t="shared" si="5"/>
        <v>0</v>
      </c>
    </row>
    <row r="27" spans="1:8" x14ac:dyDescent="0.25">
      <c r="A27" s="797"/>
      <c r="B27" s="712" t="s">
        <v>585</v>
      </c>
      <c r="C27" s="680">
        <f>+'ETCA II-04'!B25</f>
        <v>31723</v>
      </c>
      <c r="D27" s="680">
        <f>+'ETCA II-04'!C25</f>
        <v>26538</v>
      </c>
      <c r="E27" s="681">
        <f t="shared" si="3"/>
        <v>58261</v>
      </c>
      <c r="F27" s="680">
        <f>+'ETCA II-04'!E25</f>
        <v>58261</v>
      </c>
      <c r="G27" s="680">
        <f>+'ETCA II-04'!F25</f>
        <v>42870</v>
      </c>
      <c r="H27" s="679">
        <f t="shared" si="5"/>
        <v>0</v>
      </c>
    </row>
    <row r="28" spans="1:8" x14ac:dyDescent="0.25">
      <c r="A28" s="1369" t="s">
        <v>586</v>
      </c>
      <c r="B28" s="1370"/>
      <c r="C28" s="677">
        <f>SUM(C29:C37)+1</f>
        <v>12307264</v>
      </c>
      <c r="D28" s="677">
        <f>SUM(D29:D37)-2</f>
        <v>-1121443</v>
      </c>
      <c r="E28" s="682">
        <f>SUM(E29:E37)-3</f>
        <v>11185819</v>
      </c>
      <c r="F28" s="677">
        <f>SUM(F29:F37)-1</f>
        <v>11185821</v>
      </c>
      <c r="G28" s="677">
        <f>SUM(G29:G37)</f>
        <v>9375504</v>
      </c>
      <c r="H28" s="677">
        <f t="shared" ref="H28" si="6">SUM(H29:H37)</f>
        <v>0</v>
      </c>
    </row>
    <row r="29" spans="1:8" x14ac:dyDescent="0.25">
      <c r="A29" s="797"/>
      <c r="B29" s="712" t="s">
        <v>587</v>
      </c>
      <c r="C29" s="680">
        <f>+'ETCA II-04'!B27</f>
        <v>2632174</v>
      </c>
      <c r="D29" s="680">
        <f>+'ETCA II-04'!C27</f>
        <v>-357293</v>
      </c>
      <c r="E29" s="681">
        <f t="shared" si="3"/>
        <v>2274881</v>
      </c>
      <c r="F29" s="680">
        <f>+'ETCA II-04'!E27</f>
        <v>2274881</v>
      </c>
      <c r="G29" s="680">
        <f>+'ETCA II-04'!F27</f>
        <v>2244009</v>
      </c>
      <c r="H29" s="679">
        <f t="shared" si="5"/>
        <v>0</v>
      </c>
    </row>
    <row r="30" spans="1:8" x14ac:dyDescent="0.25">
      <c r="A30" s="797"/>
      <c r="B30" s="712" t="s">
        <v>588</v>
      </c>
      <c r="C30" s="680">
        <f>+'ETCA II-04'!B28</f>
        <v>363930</v>
      </c>
      <c r="D30" s="680">
        <f>+'ETCA II-04'!C28</f>
        <v>-49871</v>
      </c>
      <c r="E30" s="681">
        <f t="shared" si="3"/>
        <v>314059</v>
      </c>
      <c r="F30" s="680">
        <f>+'ETCA II-04'!E28</f>
        <v>314059</v>
      </c>
      <c r="G30" s="680">
        <f>+'ETCA II-04'!F28</f>
        <v>165191</v>
      </c>
      <c r="H30" s="679">
        <f t="shared" si="5"/>
        <v>0</v>
      </c>
    </row>
    <row r="31" spans="1:8" x14ac:dyDescent="0.25">
      <c r="A31" s="797"/>
      <c r="B31" s="712" t="s">
        <v>589</v>
      </c>
      <c r="C31" s="680">
        <f>+'ETCA II-04'!B29</f>
        <v>3053299</v>
      </c>
      <c r="D31" s="680">
        <f>+'ETCA II-04'!C29</f>
        <v>-188994</v>
      </c>
      <c r="E31" s="681">
        <f t="shared" si="3"/>
        <v>2864305</v>
      </c>
      <c r="F31" s="680">
        <f>+'ETCA II-04'!E29</f>
        <v>2864305</v>
      </c>
      <c r="G31" s="680">
        <f>+'ETCA II-04'!F29</f>
        <v>2722684</v>
      </c>
      <c r="H31" s="679">
        <f t="shared" si="5"/>
        <v>0</v>
      </c>
    </row>
    <row r="32" spans="1:8" x14ac:dyDescent="0.25">
      <c r="A32" s="797"/>
      <c r="B32" s="712" t="s">
        <v>590</v>
      </c>
      <c r="C32" s="680">
        <f>+'ETCA II-04'!B30</f>
        <v>1604790</v>
      </c>
      <c r="D32" s="680">
        <f>+'ETCA II-04'!C30</f>
        <v>-530917</v>
      </c>
      <c r="E32" s="681">
        <f t="shared" si="3"/>
        <v>1073873</v>
      </c>
      <c r="F32" s="680">
        <f>+'ETCA II-04'!E30</f>
        <v>1073873</v>
      </c>
      <c r="G32" s="680">
        <f>+'ETCA II-04'!F30</f>
        <v>1073017</v>
      </c>
      <c r="H32" s="679">
        <f t="shared" si="5"/>
        <v>0</v>
      </c>
    </row>
    <row r="33" spans="1:8" x14ac:dyDescent="0.25">
      <c r="A33" s="797"/>
      <c r="B33" s="712" t="s">
        <v>591</v>
      </c>
      <c r="C33" s="680">
        <f>+'ETCA II-04'!B31</f>
        <v>1375047</v>
      </c>
      <c r="D33" s="680">
        <f>+'ETCA II-04'!C31</f>
        <v>38746</v>
      </c>
      <c r="E33" s="681">
        <f t="shared" si="3"/>
        <v>1413793</v>
      </c>
      <c r="F33" s="680">
        <f>+'ETCA II-04'!E31</f>
        <v>1413793</v>
      </c>
      <c r="G33" s="680">
        <f>+'ETCA II-04'!F31</f>
        <v>573030</v>
      </c>
      <c r="H33" s="679">
        <f t="shared" si="5"/>
        <v>0</v>
      </c>
    </row>
    <row r="34" spans="1:8" x14ac:dyDescent="0.25">
      <c r="A34" s="797"/>
      <c r="B34" s="712" t="s">
        <v>592</v>
      </c>
      <c r="C34" s="680">
        <f>+'ETCA II-04'!B32</f>
        <v>220500</v>
      </c>
      <c r="D34" s="680">
        <f>+'ETCA II-04'!C32</f>
        <v>56683</v>
      </c>
      <c r="E34" s="681">
        <f t="shared" si="3"/>
        <v>277183</v>
      </c>
      <c r="F34" s="680">
        <f>+'ETCA II-04'!E32</f>
        <v>277183</v>
      </c>
      <c r="G34" s="680">
        <f>+'ETCA II-04'!F32</f>
        <v>270237</v>
      </c>
      <c r="H34" s="679">
        <f t="shared" si="5"/>
        <v>0</v>
      </c>
    </row>
    <row r="35" spans="1:8" x14ac:dyDescent="0.25">
      <c r="A35" s="797"/>
      <c r="B35" s="712" t="s">
        <v>593</v>
      </c>
      <c r="C35" s="680">
        <f>+'ETCA II-04'!B33</f>
        <v>190730</v>
      </c>
      <c r="D35" s="680">
        <f>+'ETCA II-04'!C33</f>
        <v>-53024</v>
      </c>
      <c r="E35" s="681">
        <f t="shared" si="3"/>
        <v>137706</v>
      </c>
      <c r="F35" s="680">
        <f>+'ETCA II-04'!E33</f>
        <v>137706</v>
      </c>
      <c r="G35" s="680">
        <f>+'ETCA II-04'!F33</f>
        <v>135457</v>
      </c>
      <c r="H35" s="679">
        <f t="shared" si="5"/>
        <v>0</v>
      </c>
    </row>
    <row r="36" spans="1:8" x14ac:dyDescent="0.25">
      <c r="A36" s="797"/>
      <c r="B36" s="712" t="s">
        <v>594</v>
      </c>
      <c r="C36" s="680">
        <f>+'ETCA II-04'!B34</f>
        <v>474151</v>
      </c>
      <c r="D36" s="680">
        <f>+'ETCA II-04'!C34</f>
        <v>-319171</v>
      </c>
      <c r="E36" s="681">
        <f t="shared" si="3"/>
        <v>154980</v>
      </c>
      <c r="F36" s="680">
        <f>+'ETCA II-04'!E34</f>
        <v>154980</v>
      </c>
      <c r="G36" s="680">
        <f>+'ETCA II-04'!F34</f>
        <v>123553</v>
      </c>
      <c r="H36" s="679">
        <f t="shared" si="5"/>
        <v>0</v>
      </c>
    </row>
    <row r="37" spans="1:8" x14ac:dyDescent="0.25">
      <c r="A37" s="1048"/>
      <c r="B37" s="712" t="s">
        <v>595</v>
      </c>
      <c r="C37" s="680">
        <f>+'ETCA II-04'!B35</f>
        <v>2392642</v>
      </c>
      <c r="D37" s="680">
        <f>+'ETCA II-04'!C35</f>
        <v>282400</v>
      </c>
      <c r="E37" s="681">
        <f t="shared" si="3"/>
        <v>2675042</v>
      </c>
      <c r="F37" s="680">
        <f>+'ETCA II-04'!E35</f>
        <v>2675042</v>
      </c>
      <c r="G37" s="680">
        <f>+'ETCA II-04'!F35</f>
        <v>2068326</v>
      </c>
      <c r="H37" s="679">
        <f t="shared" si="5"/>
        <v>0</v>
      </c>
    </row>
    <row r="38" spans="1:8" x14ac:dyDescent="0.25">
      <c r="A38" s="1369" t="s">
        <v>596</v>
      </c>
      <c r="B38" s="1370"/>
      <c r="C38" s="678">
        <f t="shared" ref="C38:H38" si="7">SUM(C39:C47)</f>
        <v>0</v>
      </c>
      <c r="D38" s="678">
        <f t="shared" si="7"/>
        <v>0</v>
      </c>
      <c r="E38" s="678">
        <f t="shared" si="7"/>
        <v>0</v>
      </c>
      <c r="F38" s="678">
        <f t="shared" si="7"/>
        <v>0</v>
      </c>
      <c r="G38" s="678">
        <f t="shared" si="7"/>
        <v>0</v>
      </c>
      <c r="H38" s="678">
        <f t="shared" si="7"/>
        <v>0</v>
      </c>
    </row>
    <row r="39" spans="1:8" x14ac:dyDescent="0.25">
      <c r="A39" s="797"/>
      <c r="B39" s="712" t="s">
        <v>597</v>
      </c>
      <c r="C39" s="680"/>
      <c r="D39" s="680"/>
      <c r="E39" s="681">
        <f t="shared" si="3"/>
        <v>0</v>
      </c>
      <c r="F39" s="680"/>
      <c r="G39" s="680"/>
      <c r="H39" s="679">
        <f t="shared" si="5"/>
        <v>0</v>
      </c>
    </row>
    <row r="40" spans="1:8" x14ac:dyDescent="0.25">
      <c r="A40" s="797"/>
      <c r="B40" s="712" t="s">
        <v>598</v>
      </c>
      <c r="C40" s="680"/>
      <c r="D40" s="680"/>
      <c r="E40" s="681">
        <f t="shared" si="3"/>
        <v>0</v>
      </c>
      <c r="F40" s="680"/>
      <c r="G40" s="680"/>
      <c r="H40" s="679">
        <f t="shared" si="5"/>
        <v>0</v>
      </c>
    </row>
    <row r="41" spans="1:8" x14ac:dyDescent="0.25">
      <c r="A41" s="797"/>
      <c r="B41" s="712" t="s">
        <v>599</v>
      </c>
      <c r="C41" s="680"/>
      <c r="D41" s="680"/>
      <c r="E41" s="681">
        <f t="shared" si="3"/>
        <v>0</v>
      </c>
      <c r="F41" s="680"/>
      <c r="G41" s="680"/>
      <c r="H41" s="679">
        <f t="shared" si="5"/>
        <v>0</v>
      </c>
    </row>
    <row r="42" spans="1:8" x14ac:dyDescent="0.25">
      <c r="A42" s="797"/>
      <c r="B42" s="712" t="s">
        <v>600</v>
      </c>
      <c r="C42" s="680"/>
      <c r="D42" s="680"/>
      <c r="E42" s="681">
        <f t="shared" si="3"/>
        <v>0</v>
      </c>
      <c r="F42" s="680"/>
      <c r="G42" s="680"/>
      <c r="H42" s="679">
        <f t="shared" si="5"/>
        <v>0</v>
      </c>
    </row>
    <row r="43" spans="1:8" x14ac:dyDescent="0.25">
      <c r="A43" s="797"/>
      <c r="B43" s="712" t="s">
        <v>601</v>
      </c>
      <c r="C43" s="680"/>
      <c r="D43" s="680"/>
      <c r="E43" s="681">
        <f t="shared" si="3"/>
        <v>0</v>
      </c>
      <c r="F43" s="680"/>
      <c r="G43" s="680"/>
      <c r="H43" s="679">
        <f t="shared" si="5"/>
        <v>0</v>
      </c>
    </row>
    <row r="44" spans="1:8" x14ac:dyDescent="0.25">
      <c r="A44" s="797"/>
      <c r="B44" s="712" t="s">
        <v>602</v>
      </c>
      <c r="C44" s="680"/>
      <c r="D44" s="680"/>
      <c r="E44" s="681">
        <f t="shared" si="3"/>
        <v>0</v>
      </c>
      <c r="F44" s="680"/>
      <c r="G44" s="680"/>
      <c r="H44" s="679">
        <f t="shared" si="5"/>
        <v>0</v>
      </c>
    </row>
    <row r="45" spans="1:8" x14ac:dyDescent="0.25">
      <c r="A45" s="797"/>
      <c r="B45" s="712" t="s">
        <v>603</v>
      </c>
      <c r="C45" s="680"/>
      <c r="D45" s="680"/>
      <c r="E45" s="681">
        <f t="shared" si="3"/>
        <v>0</v>
      </c>
      <c r="F45" s="680"/>
      <c r="G45" s="680"/>
      <c r="H45" s="679">
        <f t="shared" si="5"/>
        <v>0</v>
      </c>
    </row>
    <row r="46" spans="1:8" x14ac:dyDescent="0.25">
      <c r="A46" s="797"/>
      <c r="B46" s="712" t="s">
        <v>604</v>
      </c>
      <c r="C46" s="680"/>
      <c r="D46" s="680"/>
      <c r="E46" s="681">
        <f t="shared" si="3"/>
        <v>0</v>
      </c>
      <c r="F46" s="680"/>
      <c r="G46" s="680"/>
      <c r="H46" s="679">
        <f t="shared" si="5"/>
        <v>0</v>
      </c>
    </row>
    <row r="47" spans="1:8" x14ac:dyDescent="0.25">
      <c r="A47" s="797"/>
      <c r="B47" s="712" t="s">
        <v>605</v>
      </c>
      <c r="C47" s="680"/>
      <c r="D47" s="680"/>
      <c r="E47" s="681">
        <f t="shared" si="3"/>
        <v>0</v>
      </c>
      <c r="F47" s="680"/>
      <c r="G47" s="680"/>
      <c r="H47" s="679">
        <f t="shared" si="5"/>
        <v>0</v>
      </c>
    </row>
    <row r="48" spans="1:8" x14ac:dyDescent="0.25">
      <c r="A48" s="1369" t="s">
        <v>606</v>
      </c>
      <c r="B48" s="1370"/>
      <c r="C48" s="678">
        <f>SUM(C49:C57)</f>
        <v>0</v>
      </c>
      <c r="D48" s="678">
        <f t="shared" ref="D48:H48" si="8">SUM(D49:D57)</f>
        <v>58118</v>
      </c>
      <c r="E48" s="681">
        <f t="shared" si="8"/>
        <v>58118</v>
      </c>
      <c r="F48" s="678">
        <f t="shared" si="8"/>
        <v>58118</v>
      </c>
      <c r="G48" s="678">
        <f t="shared" si="8"/>
        <v>25170</v>
      </c>
      <c r="H48" s="678">
        <f t="shared" si="8"/>
        <v>0</v>
      </c>
    </row>
    <row r="49" spans="1:8" x14ac:dyDescent="0.25">
      <c r="A49" s="797"/>
      <c r="B49" s="712" t="s">
        <v>607</v>
      </c>
      <c r="C49" s="680">
        <f>+'ETCA-II-13'!C122</f>
        <v>0</v>
      </c>
      <c r="D49" s="680">
        <f>+'ETCA-II-13'!D122</f>
        <v>32948</v>
      </c>
      <c r="E49" s="681">
        <f t="shared" si="3"/>
        <v>32948</v>
      </c>
      <c r="F49" s="680">
        <f>+'ETCA-II-13'!F122</f>
        <v>32948</v>
      </c>
      <c r="G49" s="680">
        <f>+'ETCA-II-13'!G122</f>
        <v>0</v>
      </c>
      <c r="H49" s="679">
        <f t="shared" si="5"/>
        <v>0</v>
      </c>
    </row>
    <row r="50" spans="1:8" x14ac:dyDescent="0.25">
      <c r="A50" s="797"/>
      <c r="B50" s="712" t="s">
        <v>608</v>
      </c>
      <c r="C50" s="680">
        <v>0</v>
      </c>
      <c r="D50" s="680">
        <f>+'ETCA-II-13'!D123</f>
        <v>0</v>
      </c>
      <c r="E50" s="681">
        <f t="shared" si="3"/>
        <v>0</v>
      </c>
      <c r="F50" s="680"/>
      <c r="G50" s="680"/>
      <c r="H50" s="679">
        <f t="shared" si="5"/>
        <v>0</v>
      </c>
    </row>
    <row r="51" spans="1:8" x14ac:dyDescent="0.25">
      <c r="A51" s="797"/>
      <c r="B51" s="712" t="s">
        <v>609</v>
      </c>
      <c r="C51" s="680"/>
      <c r="D51" s="680">
        <f>+'ETCA-II-13'!D124</f>
        <v>0</v>
      </c>
      <c r="E51" s="681">
        <f t="shared" si="3"/>
        <v>0</v>
      </c>
      <c r="F51" s="680"/>
      <c r="G51" s="680"/>
      <c r="H51" s="679">
        <f t="shared" si="5"/>
        <v>0</v>
      </c>
    </row>
    <row r="52" spans="1:8" x14ac:dyDescent="0.25">
      <c r="A52" s="797"/>
      <c r="B52" s="712" t="s">
        <v>610</v>
      </c>
      <c r="C52" s="680"/>
      <c r="D52" s="680"/>
      <c r="E52" s="681">
        <f t="shared" si="3"/>
        <v>0</v>
      </c>
      <c r="F52" s="680"/>
      <c r="G52" s="680"/>
      <c r="H52" s="679">
        <f t="shared" si="5"/>
        <v>0</v>
      </c>
    </row>
    <row r="53" spans="1:8" x14ac:dyDescent="0.25">
      <c r="A53" s="797"/>
      <c r="B53" s="712" t="s">
        <v>611</v>
      </c>
      <c r="C53" s="680"/>
      <c r="D53" s="680">
        <f>+'ETCA-II-13'!D126</f>
        <v>25170</v>
      </c>
      <c r="E53" s="681">
        <f t="shared" si="3"/>
        <v>25170</v>
      </c>
      <c r="F53" s="680">
        <f>+'ETCA-II-13'!F126</f>
        <v>25170</v>
      </c>
      <c r="G53" s="680">
        <f>+'ETCA-II-13'!G126</f>
        <v>25170</v>
      </c>
      <c r="H53" s="679">
        <f t="shared" si="5"/>
        <v>0</v>
      </c>
    </row>
    <row r="54" spans="1:8" x14ac:dyDescent="0.25">
      <c r="A54" s="797"/>
      <c r="B54" s="712" t="s">
        <v>612</v>
      </c>
      <c r="C54" s="680"/>
      <c r="D54" s="680">
        <f>+'ETCA-II-13'!D127</f>
        <v>0</v>
      </c>
      <c r="E54" s="681">
        <f t="shared" si="3"/>
        <v>0</v>
      </c>
      <c r="F54" s="680"/>
      <c r="G54" s="680"/>
      <c r="H54" s="679">
        <f t="shared" si="5"/>
        <v>0</v>
      </c>
    </row>
    <row r="55" spans="1:8" x14ac:dyDescent="0.25">
      <c r="A55" s="797"/>
      <c r="B55" s="712" t="s">
        <v>613</v>
      </c>
      <c r="C55" s="680"/>
      <c r="D55" s="680"/>
      <c r="E55" s="681">
        <f t="shared" si="3"/>
        <v>0</v>
      </c>
      <c r="F55" s="680"/>
      <c r="G55" s="680"/>
      <c r="H55" s="679">
        <f t="shared" si="5"/>
        <v>0</v>
      </c>
    </row>
    <row r="56" spans="1:8" x14ac:dyDescent="0.25">
      <c r="A56" s="797"/>
      <c r="B56" s="712" t="s">
        <v>614</v>
      </c>
      <c r="C56" s="680"/>
      <c r="D56" s="680"/>
      <c r="E56" s="681">
        <f t="shared" si="3"/>
        <v>0</v>
      </c>
      <c r="F56" s="680"/>
      <c r="G56" s="680"/>
      <c r="H56" s="679">
        <f t="shared" si="5"/>
        <v>0</v>
      </c>
    </row>
    <row r="57" spans="1:8" x14ac:dyDescent="0.25">
      <c r="A57" s="797"/>
      <c r="B57" s="712" t="s">
        <v>615</v>
      </c>
      <c r="C57" s="680"/>
      <c r="D57" s="680"/>
      <c r="E57" s="681">
        <f t="shared" si="3"/>
        <v>0</v>
      </c>
      <c r="F57" s="680"/>
      <c r="G57" s="680"/>
      <c r="H57" s="679">
        <f t="shared" si="5"/>
        <v>0</v>
      </c>
    </row>
    <row r="58" spans="1:8" x14ac:dyDescent="0.25">
      <c r="A58" s="1369" t="s">
        <v>616</v>
      </c>
      <c r="B58" s="1370"/>
      <c r="C58" s="678">
        <f>SUM(C59:C61)</f>
        <v>0</v>
      </c>
      <c r="D58" s="678">
        <f t="shared" ref="D58:H58" si="9">SUM(D59:D61)</f>
        <v>0</v>
      </c>
      <c r="E58" s="681">
        <f t="shared" si="9"/>
        <v>0</v>
      </c>
      <c r="F58" s="678">
        <f t="shared" si="9"/>
        <v>0</v>
      </c>
      <c r="G58" s="678">
        <f t="shared" si="9"/>
        <v>0</v>
      </c>
      <c r="H58" s="678">
        <f t="shared" si="9"/>
        <v>0</v>
      </c>
    </row>
    <row r="59" spans="1:8" x14ac:dyDescent="0.25">
      <c r="A59" s="797"/>
      <c r="B59" s="712" t="s">
        <v>617</v>
      </c>
      <c r="C59" s="680"/>
      <c r="D59" s="680"/>
      <c r="E59" s="681">
        <f t="shared" si="3"/>
        <v>0</v>
      </c>
      <c r="F59" s="680"/>
      <c r="G59" s="680"/>
      <c r="H59" s="679">
        <f t="shared" si="5"/>
        <v>0</v>
      </c>
    </row>
    <row r="60" spans="1:8" x14ac:dyDescent="0.25">
      <c r="A60" s="797"/>
      <c r="B60" s="712" t="s">
        <v>618</v>
      </c>
      <c r="C60" s="680"/>
      <c r="D60" s="680"/>
      <c r="E60" s="681">
        <f t="shared" si="3"/>
        <v>0</v>
      </c>
      <c r="F60" s="680"/>
      <c r="G60" s="680"/>
      <c r="H60" s="679">
        <f t="shared" si="5"/>
        <v>0</v>
      </c>
    </row>
    <row r="61" spans="1:8" x14ac:dyDescent="0.25">
      <c r="A61" s="797"/>
      <c r="B61" s="712" t="s">
        <v>619</v>
      </c>
      <c r="C61" s="680"/>
      <c r="D61" s="680"/>
      <c r="E61" s="681">
        <f t="shared" si="3"/>
        <v>0</v>
      </c>
      <c r="F61" s="680"/>
      <c r="G61" s="680"/>
      <c r="H61" s="679">
        <f t="shared" si="5"/>
        <v>0</v>
      </c>
    </row>
    <row r="62" spans="1:8" x14ac:dyDescent="0.25">
      <c r="A62" s="1369" t="s">
        <v>620</v>
      </c>
      <c r="B62" s="1370"/>
      <c r="C62" s="678">
        <f t="shared" ref="C62:H62" si="10">SUM(C63:C70)</f>
        <v>0</v>
      </c>
      <c r="D62" s="678">
        <f t="shared" si="10"/>
        <v>0</v>
      </c>
      <c r="E62" s="678">
        <f t="shared" si="10"/>
        <v>0</v>
      </c>
      <c r="F62" s="678">
        <f t="shared" si="10"/>
        <v>0</v>
      </c>
      <c r="G62" s="678">
        <f t="shared" si="10"/>
        <v>0</v>
      </c>
      <c r="H62" s="678">
        <f t="shared" si="10"/>
        <v>0</v>
      </c>
    </row>
    <row r="63" spans="1:8" x14ac:dyDescent="0.25">
      <c r="A63" s="1054"/>
      <c r="B63" s="1055" t="s">
        <v>621</v>
      </c>
      <c r="C63" s="1056"/>
      <c r="D63" s="1056"/>
      <c r="E63" s="1057">
        <f t="shared" si="3"/>
        <v>0</v>
      </c>
      <c r="F63" s="1056"/>
      <c r="G63" s="1056"/>
      <c r="H63" s="1058">
        <f t="shared" si="5"/>
        <v>0</v>
      </c>
    </row>
    <row r="64" spans="1:8" x14ac:dyDescent="0.25">
      <c r="A64" s="797"/>
      <c r="B64" s="712" t="s">
        <v>622</v>
      </c>
      <c r="C64" s="680"/>
      <c r="D64" s="680"/>
      <c r="E64" s="681">
        <f t="shared" si="3"/>
        <v>0</v>
      </c>
      <c r="F64" s="680"/>
      <c r="G64" s="680"/>
      <c r="H64" s="679">
        <f t="shared" si="5"/>
        <v>0</v>
      </c>
    </row>
    <row r="65" spans="1:8" x14ac:dyDescent="0.25">
      <c r="A65" s="797"/>
      <c r="B65" s="712" t="s">
        <v>623</v>
      </c>
      <c r="C65" s="680"/>
      <c r="D65" s="680"/>
      <c r="E65" s="681">
        <f t="shared" si="3"/>
        <v>0</v>
      </c>
      <c r="F65" s="680"/>
      <c r="G65" s="680"/>
      <c r="H65" s="679">
        <f t="shared" si="5"/>
        <v>0</v>
      </c>
    </row>
    <row r="66" spans="1:8" x14ac:dyDescent="0.25">
      <c r="A66" s="797"/>
      <c r="B66" s="712" t="s">
        <v>624</v>
      </c>
      <c r="C66" s="680"/>
      <c r="D66" s="680"/>
      <c r="E66" s="681">
        <f t="shared" si="3"/>
        <v>0</v>
      </c>
      <c r="F66" s="680"/>
      <c r="G66" s="680"/>
      <c r="H66" s="679">
        <f t="shared" si="5"/>
        <v>0</v>
      </c>
    </row>
    <row r="67" spans="1:8" x14ac:dyDescent="0.25">
      <c r="A67" s="797"/>
      <c r="B67" s="712" t="s">
        <v>625</v>
      </c>
      <c r="C67" s="680"/>
      <c r="D67" s="680"/>
      <c r="E67" s="681">
        <f t="shared" si="3"/>
        <v>0</v>
      </c>
      <c r="F67" s="680"/>
      <c r="G67" s="680"/>
      <c r="H67" s="679">
        <f t="shared" si="5"/>
        <v>0</v>
      </c>
    </row>
    <row r="68" spans="1:8" x14ac:dyDescent="0.25">
      <c r="A68" s="797"/>
      <c r="B68" s="712" t="s">
        <v>626</v>
      </c>
      <c r="C68" s="680"/>
      <c r="D68" s="680"/>
      <c r="E68" s="681">
        <f t="shared" si="3"/>
        <v>0</v>
      </c>
      <c r="F68" s="680"/>
      <c r="G68" s="680"/>
      <c r="H68" s="679">
        <f t="shared" si="5"/>
        <v>0</v>
      </c>
    </row>
    <row r="69" spans="1:8" x14ac:dyDescent="0.25">
      <c r="A69" s="797"/>
      <c r="B69" s="712" t="s">
        <v>627</v>
      </c>
      <c r="C69" s="680"/>
      <c r="D69" s="680"/>
      <c r="E69" s="681">
        <f t="shared" si="3"/>
        <v>0</v>
      </c>
      <c r="F69" s="680"/>
      <c r="G69" s="680"/>
      <c r="H69" s="679">
        <f t="shared" si="5"/>
        <v>0</v>
      </c>
    </row>
    <row r="70" spans="1:8" x14ac:dyDescent="0.25">
      <c r="A70" s="797"/>
      <c r="B70" s="712" t="s">
        <v>628</v>
      </c>
      <c r="C70" s="680"/>
      <c r="D70" s="680"/>
      <c r="E70" s="681">
        <f t="shared" si="3"/>
        <v>0</v>
      </c>
      <c r="F70" s="680"/>
      <c r="G70" s="680"/>
      <c r="H70" s="679">
        <f t="shared" si="5"/>
        <v>0</v>
      </c>
    </row>
    <row r="71" spans="1:8" x14ac:dyDescent="0.25">
      <c r="A71" s="1369" t="s">
        <v>629</v>
      </c>
      <c r="B71" s="1370"/>
      <c r="C71" s="678">
        <f>SUM(C72:C74)</f>
        <v>0</v>
      </c>
      <c r="D71" s="678">
        <f t="shared" ref="D71:H71" si="11">SUM(D72:D74)</f>
        <v>0</v>
      </c>
      <c r="E71" s="681">
        <f t="shared" si="11"/>
        <v>0</v>
      </c>
      <c r="F71" s="678">
        <f t="shared" si="11"/>
        <v>0</v>
      </c>
      <c r="G71" s="678">
        <f t="shared" si="11"/>
        <v>0</v>
      </c>
      <c r="H71" s="678">
        <f t="shared" si="11"/>
        <v>0</v>
      </c>
    </row>
    <row r="72" spans="1:8" x14ac:dyDescent="0.25">
      <c r="A72" s="1048"/>
      <c r="B72" s="712" t="s">
        <v>630</v>
      </c>
      <c r="C72" s="680"/>
      <c r="D72" s="680"/>
      <c r="E72" s="681">
        <f t="shared" si="3"/>
        <v>0</v>
      </c>
      <c r="F72" s="680"/>
      <c r="G72" s="680"/>
      <c r="H72" s="679">
        <f t="shared" si="5"/>
        <v>0</v>
      </c>
    </row>
    <row r="73" spans="1:8" x14ac:dyDescent="0.25">
      <c r="A73" s="797"/>
      <c r="B73" s="712" t="s">
        <v>631</v>
      </c>
      <c r="C73" s="680"/>
      <c r="D73" s="680"/>
      <c r="E73" s="681">
        <f t="shared" si="3"/>
        <v>0</v>
      </c>
      <c r="F73" s="680"/>
      <c r="G73" s="680"/>
      <c r="H73" s="679">
        <f t="shared" si="5"/>
        <v>0</v>
      </c>
    </row>
    <row r="74" spans="1:8" x14ac:dyDescent="0.25">
      <c r="A74" s="797"/>
      <c r="B74" s="712" t="s">
        <v>632</v>
      </c>
      <c r="C74" s="680"/>
      <c r="D74" s="680"/>
      <c r="E74" s="681">
        <f t="shared" si="3"/>
        <v>0</v>
      </c>
      <c r="F74" s="680"/>
      <c r="G74" s="680"/>
      <c r="H74" s="679">
        <f t="shared" si="5"/>
        <v>0</v>
      </c>
    </row>
    <row r="75" spans="1:8" x14ac:dyDescent="0.25">
      <c r="A75" s="1369" t="s">
        <v>633</v>
      </c>
      <c r="B75" s="1370"/>
      <c r="C75" s="678">
        <f>SUM(C76:C82)</f>
        <v>16500000</v>
      </c>
      <c r="D75" s="678">
        <f t="shared" ref="D75:H75" si="12">SUM(D76:D82)</f>
        <v>-3038563</v>
      </c>
      <c r="E75" s="681">
        <f t="shared" si="12"/>
        <v>13461437</v>
      </c>
      <c r="F75" s="678">
        <f t="shared" si="12"/>
        <v>13461437</v>
      </c>
      <c r="G75" s="678">
        <f t="shared" si="12"/>
        <v>13461437</v>
      </c>
      <c r="H75" s="678">
        <f t="shared" si="12"/>
        <v>0</v>
      </c>
    </row>
    <row r="76" spans="1:8" x14ac:dyDescent="0.25">
      <c r="A76" s="797"/>
      <c r="B76" s="712" t="s">
        <v>634</v>
      </c>
      <c r="C76" s="680">
        <f>+'ETCA-II-13'!C130</f>
        <v>10000000</v>
      </c>
      <c r="D76" s="680">
        <f>+'ETCA-II-13'!D130</f>
        <v>-16</v>
      </c>
      <c r="E76" s="681">
        <f t="shared" si="3"/>
        <v>9999984</v>
      </c>
      <c r="F76" s="680">
        <f>+'ETCA-II-13'!F130</f>
        <v>9999984</v>
      </c>
      <c r="G76" s="680">
        <f>+'ETCA-II-13'!G130</f>
        <v>9999984</v>
      </c>
      <c r="H76" s="679">
        <f t="shared" si="5"/>
        <v>0</v>
      </c>
    </row>
    <row r="77" spans="1:8" x14ac:dyDescent="0.25">
      <c r="A77" s="797"/>
      <c r="B77" s="712" t="s">
        <v>635</v>
      </c>
      <c r="C77" s="680">
        <f>+'ETCA-II-13'!C131</f>
        <v>6500000</v>
      </c>
      <c r="D77" s="680">
        <f>+'ETCA-II-13'!D131</f>
        <v>-3038547</v>
      </c>
      <c r="E77" s="681">
        <f t="shared" ref="E77:E82" si="13">C77+D77</f>
        <v>3461453</v>
      </c>
      <c r="F77" s="680">
        <f>+'ETCA-II-13'!F131</f>
        <v>3461453</v>
      </c>
      <c r="G77" s="680">
        <f>+'ETCA-II-13'!G131</f>
        <v>3461453</v>
      </c>
      <c r="H77" s="679">
        <f t="shared" si="5"/>
        <v>0</v>
      </c>
    </row>
    <row r="78" spans="1:8" x14ac:dyDescent="0.25">
      <c r="A78" s="797"/>
      <c r="B78" s="712" t="s">
        <v>636</v>
      </c>
      <c r="C78" s="680"/>
      <c r="D78" s="680"/>
      <c r="E78" s="681">
        <f t="shared" si="13"/>
        <v>0</v>
      </c>
      <c r="F78" s="680"/>
      <c r="G78" s="680"/>
      <c r="H78" s="679">
        <f t="shared" si="5"/>
        <v>0</v>
      </c>
    </row>
    <row r="79" spans="1:8" x14ac:dyDescent="0.25">
      <c r="A79" s="797"/>
      <c r="B79" s="712" t="s">
        <v>637</v>
      </c>
      <c r="C79" s="680"/>
      <c r="D79" s="680"/>
      <c r="E79" s="681">
        <f t="shared" si="13"/>
        <v>0</v>
      </c>
      <c r="F79" s="680"/>
      <c r="G79" s="680"/>
      <c r="H79" s="679">
        <f t="shared" si="5"/>
        <v>0</v>
      </c>
    </row>
    <row r="80" spans="1:8" x14ac:dyDescent="0.25">
      <c r="A80" s="797"/>
      <c r="B80" s="712" t="s">
        <v>638</v>
      </c>
      <c r="C80" s="680"/>
      <c r="D80" s="680"/>
      <c r="E80" s="681">
        <f t="shared" si="13"/>
        <v>0</v>
      </c>
      <c r="F80" s="680"/>
      <c r="G80" s="680"/>
      <c r="H80" s="679">
        <f t="shared" si="5"/>
        <v>0</v>
      </c>
    </row>
    <row r="81" spans="1:8" x14ac:dyDescent="0.25">
      <c r="A81" s="797"/>
      <c r="B81" s="712" t="s">
        <v>639</v>
      </c>
      <c r="C81" s="680"/>
      <c r="D81" s="680"/>
      <c r="E81" s="681">
        <f t="shared" si="13"/>
        <v>0</v>
      </c>
      <c r="F81" s="680"/>
      <c r="G81" s="680"/>
      <c r="H81" s="679">
        <f t="shared" si="5"/>
        <v>0</v>
      </c>
    </row>
    <row r="82" spans="1:8" x14ac:dyDescent="0.25">
      <c r="A82" s="797"/>
      <c r="B82" s="712" t="s">
        <v>640</v>
      </c>
      <c r="C82" s="680"/>
      <c r="D82" s="680"/>
      <c r="E82" s="681">
        <f t="shared" si="13"/>
        <v>0</v>
      </c>
      <c r="F82" s="680"/>
      <c r="G82" s="680"/>
      <c r="H82" s="679">
        <f t="shared" si="5"/>
        <v>0</v>
      </c>
    </row>
    <row r="83" spans="1:8" x14ac:dyDescent="0.25">
      <c r="A83" s="1367" t="s">
        <v>641</v>
      </c>
      <c r="B83" s="1368"/>
      <c r="C83" s="677">
        <f>+C84+C92+C102+C112+C122+C132+C136+C145+C149</f>
        <v>0</v>
      </c>
      <c r="D83" s="677">
        <f t="shared" ref="D83:H83" si="14">+D84+D92+D102+D112+D122+D132+D136+D145+D149</f>
        <v>0</v>
      </c>
      <c r="E83" s="682">
        <f t="shared" si="14"/>
        <v>0</v>
      </c>
      <c r="F83" s="677">
        <f t="shared" si="14"/>
        <v>0</v>
      </c>
      <c r="G83" s="677">
        <f t="shared" si="14"/>
        <v>0</v>
      </c>
      <c r="H83" s="677">
        <f t="shared" si="14"/>
        <v>0</v>
      </c>
    </row>
    <row r="84" spans="1:8" x14ac:dyDescent="0.25">
      <c r="A84" s="1369" t="s">
        <v>568</v>
      </c>
      <c r="B84" s="1370"/>
      <c r="C84" s="678">
        <f>SUM(C85:C91)</f>
        <v>0</v>
      </c>
      <c r="D84" s="678">
        <f t="shared" ref="D84:H84" si="15">SUM(D85:D91)</f>
        <v>0</v>
      </c>
      <c r="E84" s="681">
        <f t="shared" si="15"/>
        <v>0</v>
      </c>
      <c r="F84" s="678">
        <f t="shared" si="15"/>
        <v>0</v>
      </c>
      <c r="G84" s="678">
        <f t="shared" si="15"/>
        <v>0</v>
      </c>
      <c r="H84" s="678">
        <f t="shared" si="15"/>
        <v>0</v>
      </c>
    </row>
    <row r="85" spans="1:8" x14ac:dyDescent="0.25">
      <c r="A85" s="797"/>
      <c r="B85" s="712" t="s">
        <v>569</v>
      </c>
      <c r="C85" s="680"/>
      <c r="D85" s="680"/>
      <c r="E85" s="681">
        <f t="shared" ref="E85:E91" si="16">C85+D85</f>
        <v>0</v>
      </c>
      <c r="F85" s="680"/>
      <c r="G85" s="680"/>
      <c r="H85" s="679">
        <f t="shared" ref="H85:H148" si="17">+E85-F85</f>
        <v>0</v>
      </c>
    </row>
    <row r="86" spans="1:8" x14ac:dyDescent="0.25">
      <c r="A86" s="797"/>
      <c r="B86" s="712" t="s">
        <v>570</v>
      </c>
      <c r="C86" s="680"/>
      <c r="D86" s="680"/>
      <c r="E86" s="681">
        <f t="shared" si="16"/>
        <v>0</v>
      </c>
      <c r="F86" s="680"/>
      <c r="G86" s="680"/>
      <c r="H86" s="679">
        <f t="shared" si="17"/>
        <v>0</v>
      </c>
    </row>
    <row r="87" spans="1:8" x14ac:dyDescent="0.25">
      <c r="A87" s="797"/>
      <c r="B87" s="712" t="s">
        <v>571</v>
      </c>
      <c r="C87" s="680"/>
      <c r="D87" s="680"/>
      <c r="E87" s="681">
        <f t="shared" si="16"/>
        <v>0</v>
      </c>
      <c r="F87" s="680"/>
      <c r="G87" s="680"/>
      <c r="H87" s="679">
        <f t="shared" si="17"/>
        <v>0</v>
      </c>
    </row>
    <row r="88" spans="1:8" x14ac:dyDescent="0.25">
      <c r="A88" s="797"/>
      <c r="B88" s="712" t="s">
        <v>572</v>
      </c>
      <c r="C88" s="680"/>
      <c r="D88" s="680"/>
      <c r="E88" s="681">
        <f t="shared" si="16"/>
        <v>0</v>
      </c>
      <c r="F88" s="680"/>
      <c r="G88" s="680"/>
      <c r="H88" s="679">
        <f t="shared" si="17"/>
        <v>0</v>
      </c>
    </row>
    <row r="89" spans="1:8" x14ac:dyDescent="0.25">
      <c r="A89" s="797"/>
      <c r="B89" s="712" t="s">
        <v>573</v>
      </c>
      <c r="C89" s="680"/>
      <c r="D89" s="680"/>
      <c r="E89" s="681">
        <f t="shared" si="16"/>
        <v>0</v>
      </c>
      <c r="F89" s="680"/>
      <c r="G89" s="680"/>
      <c r="H89" s="679">
        <f t="shared" si="17"/>
        <v>0</v>
      </c>
    </row>
    <row r="90" spans="1:8" x14ac:dyDescent="0.25">
      <c r="A90" s="797"/>
      <c r="B90" s="712" t="s">
        <v>574</v>
      </c>
      <c r="C90" s="680"/>
      <c r="D90" s="680"/>
      <c r="E90" s="681">
        <f t="shared" si="16"/>
        <v>0</v>
      </c>
      <c r="F90" s="680"/>
      <c r="G90" s="680"/>
      <c r="H90" s="679">
        <f t="shared" si="17"/>
        <v>0</v>
      </c>
    </row>
    <row r="91" spans="1:8" x14ac:dyDescent="0.25">
      <c r="A91" s="797"/>
      <c r="B91" s="712" t="s">
        <v>575</v>
      </c>
      <c r="C91" s="680"/>
      <c r="D91" s="680"/>
      <c r="E91" s="681">
        <f t="shared" si="16"/>
        <v>0</v>
      </c>
      <c r="F91" s="680"/>
      <c r="G91" s="680"/>
      <c r="H91" s="679">
        <f t="shared" si="17"/>
        <v>0</v>
      </c>
    </row>
    <row r="92" spans="1:8" x14ac:dyDescent="0.25">
      <c r="A92" s="1369" t="s">
        <v>576</v>
      </c>
      <c r="B92" s="1370"/>
      <c r="C92" s="678">
        <f>SUM(C93:C101)</f>
        <v>0</v>
      </c>
      <c r="D92" s="678">
        <f t="shared" ref="D92:H92" si="18">SUM(D93:D101)</f>
        <v>0</v>
      </c>
      <c r="E92" s="681">
        <f t="shared" si="18"/>
        <v>0</v>
      </c>
      <c r="F92" s="678">
        <f t="shared" si="18"/>
        <v>0</v>
      </c>
      <c r="G92" s="678">
        <f t="shared" si="18"/>
        <v>0</v>
      </c>
      <c r="H92" s="678">
        <f t="shared" si="18"/>
        <v>0</v>
      </c>
    </row>
    <row r="93" spans="1:8" x14ac:dyDescent="0.25">
      <c r="A93" s="797"/>
      <c r="B93" s="712" t="s">
        <v>577</v>
      </c>
      <c r="C93" s="680"/>
      <c r="D93" s="680"/>
      <c r="E93" s="681">
        <f t="shared" ref="E93:E101" si="19">C93+D93</f>
        <v>0</v>
      </c>
      <c r="F93" s="680"/>
      <c r="G93" s="680"/>
      <c r="H93" s="679">
        <f t="shared" si="17"/>
        <v>0</v>
      </c>
    </row>
    <row r="94" spans="1:8" x14ac:dyDescent="0.25">
      <c r="A94" s="797"/>
      <c r="B94" s="712" t="s">
        <v>578</v>
      </c>
      <c r="C94" s="680"/>
      <c r="D94" s="680"/>
      <c r="E94" s="681">
        <f t="shared" si="19"/>
        <v>0</v>
      </c>
      <c r="F94" s="680"/>
      <c r="G94" s="680"/>
      <c r="H94" s="679">
        <f t="shared" si="17"/>
        <v>0</v>
      </c>
    </row>
    <row r="95" spans="1:8" x14ac:dyDescent="0.25">
      <c r="A95" s="797"/>
      <c r="B95" s="712" t="s">
        <v>579</v>
      </c>
      <c r="C95" s="680"/>
      <c r="D95" s="680"/>
      <c r="E95" s="681">
        <f t="shared" si="19"/>
        <v>0</v>
      </c>
      <c r="F95" s="680"/>
      <c r="G95" s="680"/>
      <c r="H95" s="679">
        <f t="shared" si="17"/>
        <v>0</v>
      </c>
    </row>
    <row r="96" spans="1:8" x14ac:dyDescent="0.25">
      <c r="A96" s="797"/>
      <c r="B96" s="712" t="s">
        <v>580</v>
      </c>
      <c r="C96" s="680"/>
      <c r="D96" s="680"/>
      <c r="E96" s="681">
        <f t="shared" si="19"/>
        <v>0</v>
      </c>
      <c r="F96" s="680"/>
      <c r="G96" s="680"/>
      <c r="H96" s="679">
        <f t="shared" si="17"/>
        <v>0</v>
      </c>
    </row>
    <row r="97" spans="1:8" x14ac:dyDescent="0.25">
      <c r="A97" s="797"/>
      <c r="B97" s="712" t="s">
        <v>581</v>
      </c>
      <c r="C97" s="680"/>
      <c r="D97" s="680"/>
      <c r="E97" s="681">
        <f t="shared" si="19"/>
        <v>0</v>
      </c>
      <c r="F97" s="680"/>
      <c r="G97" s="680"/>
      <c r="H97" s="679">
        <f t="shared" si="17"/>
        <v>0</v>
      </c>
    </row>
    <row r="98" spans="1:8" x14ac:dyDescent="0.25">
      <c r="A98" s="797"/>
      <c r="B98" s="712" t="s">
        <v>582</v>
      </c>
      <c r="C98" s="680"/>
      <c r="D98" s="680"/>
      <c r="E98" s="681">
        <f t="shared" si="19"/>
        <v>0</v>
      </c>
      <c r="F98" s="680"/>
      <c r="G98" s="680"/>
      <c r="H98" s="679">
        <f t="shared" si="17"/>
        <v>0</v>
      </c>
    </row>
    <row r="99" spans="1:8" x14ac:dyDescent="0.25">
      <c r="A99" s="797"/>
      <c r="B99" s="712" t="s">
        <v>583</v>
      </c>
      <c r="C99" s="680"/>
      <c r="D99" s="680"/>
      <c r="E99" s="681">
        <f t="shared" si="19"/>
        <v>0</v>
      </c>
      <c r="F99" s="680"/>
      <c r="G99" s="680"/>
      <c r="H99" s="679">
        <f t="shared" si="17"/>
        <v>0</v>
      </c>
    </row>
    <row r="100" spans="1:8" x14ac:dyDescent="0.25">
      <c r="A100" s="797"/>
      <c r="B100" s="712" t="s">
        <v>584</v>
      </c>
      <c r="C100" s="680"/>
      <c r="D100" s="680"/>
      <c r="E100" s="681">
        <f t="shared" si="19"/>
        <v>0</v>
      </c>
      <c r="F100" s="680"/>
      <c r="G100" s="680"/>
      <c r="H100" s="679">
        <f t="shared" si="17"/>
        <v>0</v>
      </c>
    </row>
    <row r="101" spans="1:8" x14ac:dyDescent="0.25">
      <c r="A101" s="797"/>
      <c r="B101" s="712" t="s">
        <v>585</v>
      </c>
      <c r="C101" s="680"/>
      <c r="D101" s="680"/>
      <c r="E101" s="681">
        <f t="shared" si="19"/>
        <v>0</v>
      </c>
      <c r="F101" s="680"/>
      <c r="G101" s="680"/>
      <c r="H101" s="679">
        <f t="shared" si="17"/>
        <v>0</v>
      </c>
    </row>
    <row r="102" spans="1:8" x14ac:dyDescent="0.25">
      <c r="A102" s="1369" t="s">
        <v>586</v>
      </c>
      <c r="B102" s="1370"/>
      <c r="C102" s="678">
        <f>SUM(C103:C111)</f>
        <v>0</v>
      </c>
      <c r="D102" s="678">
        <f t="shared" ref="D102:H102" si="20">SUM(D103:D111)</f>
        <v>0</v>
      </c>
      <c r="E102" s="681">
        <f t="shared" si="20"/>
        <v>0</v>
      </c>
      <c r="F102" s="678">
        <f t="shared" si="20"/>
        <v>0</v>
      </c>
      <c r="G102" s="678">
        <f t="shared" si="20"/>
        <v>0</v>
      </c>
      <c r="H102" s="678">
        <f t="shared" si="20"/>
        <v>0</v>
      </c>
    </row>
    <row r="103" spans="1:8" x14ac:dyDescent="0.25">
      <c r="A103" s="797"/>
      <c r="B103" s="712" t="s">
        <v>587</v>
      </c>
      <c r="C103" s="680"/>
      <c r="D103" s="680"/>
      <c r="E103" s="681">
        <f t="shared" ref="E103:E111" si="21">C103+D103</f>
        <v>0</v>
      </c>
      <c r="F103" s="680"/>
      <c r="G103" s="680"/>
      <c r="H103" s="679">
        <f t="shared" si="17"/>
        <v>0</v>
      </c>
    </row>
    <row r="104" spans="1:8" x14ac:dyDescent="0.25">
      <c r="A104" s="797"/>
      <c r="B104" s="712" t="s">
        <v>588</v>
      </c>
      <c r="C104" s="680"/>
      <c r="D104" s="680"/>
      <c r="E104" s="681">
        <f t="shared" si="21"/>
        <v>0</v>
      </c>
      <c r="F104" s="680"/>
      <c r="G104" s="680"/>
      <c r="H104" s="679">
        <f t="shared" si="17"/>
        <v>0</v>
      </c>
    </row>
    <row r="105" spans="1:8" x14ac:dyDescent="0.25">
      <c r="A105" s="797"/>
      <c r="B105" s="712" t="s">
        <v>589</v>
      </c>
      <c r="C105" s="680"/>
      <c r="D105" s="680"/>
      <c r="E105" s="681">
        <f t="shared" si="21"/>
        <v>0</v>
      </c>
      <c r="F105" s="680"/>
      <c r="G105" s="680"/>
      <c r="H105" s="679">
        <f t="shared" si="17"/>
        <v>0</v>
      </c>
    </row>
    <row r="106" spans="1:8" x14ac:dyDescent="0.25">
      <c r="A106" s="797"/>
      <c r="B106" s="712" t="s">
        <v>590</v>
      </c>
      <c r="C106" s="680"/>
      <c r="D106" s="680"/>
      <c r="E106" s="681">
        <f t="shared" si="21"/>
        <v>0</v>
      </c>
      <c r="F106" s="680"/>
      <c r="G106" s="680"/>
      <c r="H106" s="679">
        <f t="shared" si="17"/>
        <v>0</v>
      </c>
    </row>
    <row r="107" spans="1:8" x14ac:dyDescent="0.25">
      <c r="A107" s="1048"/>
      <c r="B107" s="712" t="s">
        <v>591</v>
      </c>
      <c r="C107" s="680"/>
      <c r="D107" s="680"/>
      <c r="E107" s="681">
        <f t="shared" si="21"/>
        <v>0</v>
      </c>
      <c r="F107" s="680"/>
      <c r="G107" s="680"/>
      <c r="H107" s="679">
        <f t="shared" si="17"/>
        <v>0</v>
      </c>
    </row>
    <row r="108" spans="1:8" x14ac:dyDescent="0.25">
      <c r="A108" s="797"/>
      <c r="B108" s="712" t="s">
        <v>592</v>
      </c>
      <c r="C108" s="680"/>
      <c r="D108" s="680"/>
      <c r="E108" s="681">
        <f t="shared" si="21"/>
        <v>0</v>
      </c>
      <c r="F108" s="680"/>
      <c r="G108" s="680"/>
      <c r="H108" s="679">
        <f t="shared" si="17"/>
        <v>0</v>
      </c>
    </row>
    <row r="109" spans="1:8" x14ac:dyDescent="0.25">
      <c r="A109" s="797"/>
      <c r="B109" s="712" t="s">
        <v>593</v>
      </c>
      <c r="C109" s="680"/>
      <c r="D109" s="680"/>
      <c r="E109" s="681">
        <f t="shared" si="21"/>
        <v>0</v>
      </c>
      <c r="F109" s="680"/>
      <c r="G109" s="680"/>
      <c r="H109" s="679">
        <f t="shared" si="17"/>
        <v>0</v>
      </c>
    </row>
    <row r="110" spans="1:8" x14ac:dyDescent="0.25">
      <c r="A110" s="797"/>
      <c r="B110" s="712" t="s">
        <v>594</v>
      </c>
      <c r="C110" s="680"/>
      <c r="D110" s="680"/>
      <c r="E110" s="681">
        <f t="shared" si="21"/>
        <v>0</v>
      </c>
      <c r="F110" s="680"/>
      <c r="G110" s="680"/>
      <c r="H110" s="679">
        <f t="shared" si="17"/>
        <v>0</v>
      </c>
    </row>
    <row r="111" spans="1:8" x14ac:dyDescent="0.25">
      <c r="A111" s="797"/>
      <c r="B111" s="712" t="s">
        <v>595</v>
      </c>
      <c r="C111" s="680"/>
      <c r="D111" s="680"/>
      <c r="E111" s="681">
        <f t="shared" si="21"/>
        <v>0</v>
      </c>
      <c r="F111" s="680"/>
      <c r="G111" s="680"/>
      <c r="H111" s="679">
        <f t="shared" si="17"/>
        <v>0</v>
      </c>
    </row>
    <row r="112" spans="1:8" x14ac:dyDescent="0.25">
      <c r="A112" s="1369" t="s">
        <v>596</v>
      </c>
      <c r="B112" s="1370"/>
      <c r="C112" s="678">
        <f>SUM(C113:C121)</f>
        <v>0</v>
      </c>
      <c r="D112" s="678">
        <f t="shared" ref="D112:H112" si="22">SUM(D113:D121)</f>
        <v>0</v>
      </c>
      <c r="E112" s="681">
        <f t="shared" si="22"/>
        <v>0</v>
      </c>
      <c r="F112" s="678">
        <f t="shared" si="22"/>
        <v>0</v>
      </c>
      <c r="G112" s="678">
        <f t="shared" si="22"/>
        <v>0</v>
      </c>
      <c r="H112" s="678">
        <f t="shared" si="22"/>
        <v>0</v>
      </c>
    </row>
    <row r="113" spans="1:8" x14ac:dyDescent="0.25">
      <c r="A113" s="797"/>
      <c r="B113" s="712" t="s">
        <v>597</v>
      </c>
      <c r="C113" s="680"/>
      <c r="D113" s="680"/>
      <c r="E113" s="681">
        <f t="shared" ref="E113:E121" si="23">C113+D113</f>
        <v>0</v>
      </c>
      <c r="F113" s="680"/>
      <c r="G113" s="680"/>
      <c r="H113" s="679">
        <f t="shared" si="17"/>
        <v>0</v>
      </c>
    </row>
    <row r="114" spans="1:8" x14ac:dyDescent="0.25">
      <c r="A114" s="797"/>
      <c r="B114" s="712" t="s">
        <v>598</v>
      </c>
      <c r="C114" s="680"/>
      <c r="D114" s="680"/>
      <c r="E114" s="681">
        <f t="shared" si="23"/>
        <v>0</v>
      </c>
      <c r="F114" s="680"/>
      <c r="G114" s="680"/>
      <c r="H114" s="679">
        <f t="shared" si="17"/>
        <v>0</v>
      </c>
    </row>
    <row r="115" spans="1:8" x14ac:dyDescent="0.25">
      <c r="A115" s="797"/>
      <c r="B115" s="712" t="s">
        <v>599</v>
      </c>
      <c r="C115" s="680"/>
      <c r="D115" s="680"/>
      <c r="E115" s="681">
        <f t="shared" si="23"/>
        <v>0</v>
      </c>
      <c r="F115" s="680"/>
      <c r="G115" s="680"/>
      <c r="H115" s="679">
        <f t="shared" si="17"/>
        <v>0</v>
      </c>
    </row>
    <row r="116" spans="1:8" x14ac:dyDescent="0.25">
      <c r="A116" s="797"/>
      <c r="B116" s="712" t="s">
        <v>600</v>
      </c>
      <c r="C116" s="680"/>
      <c r="D116" s="680"/>
      <c r="E116" s="681">
        <f t="shared" si="23"/>
        <v>0</v>
      </c>
      <c r="F116" s="680"/>
      <c r="G116" s="680"/>
      <c r="H116" s="679">
        <f t="shared" si="17"/>
        <v>0</v>
      </c>
    </row>
    <row r="117" spans="1:8" x14ac:dyDescent="0.25">
      <c r="A117" s="797"/>
      <c r="B117" s="712" t="s">
        <v>601</v>
      </c>
      <c r="C117" s="680"/>
      <c r="D117" s="680"/>
      <c r="E117" s="681">
        <f t="shared" si="23"/>
        <v>0</v>
      </c>
      <c r="F117" s="680"/>
      <c r="G117" s="680"/>
      <c r="H117" s="679">
        <f t="shared" si="17"/>
        <v>0</v>
      </c>
    </row>
    <row r="118" spans="1:8" x14ac:dyDescent="0.25">
      <c r="A118" s="797"/>
      <c r="B118" s="712" t="s">
        <v>602</v>
      </c>
      <c r="C118" s="680"/>
      <c r="D118" s="680"/>
      <c r="E118" s="681">
        <f t="shared" si="23"/>
        <v>0</v>
      </c>
      <c r="F118" s="680"/>
      <c r="G118" s="680"/>
      <c r="H118" s="679">
        <f t="shared" si="17"/>
        <v>0</v>
      </c>
    </row>
    <row r="119" spans="1:8" x14ac:dyDescent="0.25">
      <c r="A119" s="1054"/>
      <c r="B119" s="1055" t="s">
        <v>603</v>
      </c>
      <c r="C119" s="1056"/>
      <c r="D119" s="1056"/>
      <c r="E119" s="1057">
        <f t="shared" si="23"/>
        <v>0</v>
      </c>
      <c r="F119" s="1056"/>
      <c r="G119" s="1056"/>
      <c r="H119" s="1058">
        <f t="shared" si="17"/>
        <v>0</v>
      </c>
    </row>
    <row r="120" spans="1:8" x14ac:dyDescent="0.25">
      <c r="A120" s="797"/>
      <c r="B120" s="712" t="s">
        <v>604</v>
      </c>
      <c r="C120" s="680"/>
      <c r="D120" s="680"/>
      <c r="E120" s="681">
        <f t="shared" si="23"/>
        <v>0</v>
      </c>
      <c r="F120" s="680"/>
      <c r="G120" s="680"/>
      <c r="H120" s="679">
        <f t="shared" si="17"/>
        <v>0</v>
      </c>
    </row>
    <row r="121" spans="1:8" x14ac:dyDescent="0.25">
      <c r="A121" s="797"/>
      <c r="B121" s="712" t="s">
        <v>605</v>
      </c>
      <c r="C121" s="680"/>
      <c r="D121" s="680"/>
      <c r="E121" s="681">
        <f t="shared" si="23"/>
        <v>0</v>
      </c>
      <c r="F121" s="680"/>
      <c r="G121" s="680"/>
      <c r="H121" s="679">
        <f t="shared" si="17"/>
        <v>0</v>
      </c>
    </row>
    <row r="122" spans="1:8" x14ac:dyDescent="0.25">
      <c r="A122" s="1369" t="s">
        <v>606</v>
      </c>
      <c r="B122" s="1370"/>
      <c r="C122" s="678">
        <f>SUM(C123:C131)</f>
        <v>0</v>
      </c>
      <c r="D122" s="678">
        <f t="shared" ref="D122:H122" si="24">SUM(D123:D131)</f>
        <v>0</v>
      </c>
      <c r="E122" s="681">
        <f t="shared" si="24"/>
        <v>0</v>
      </c>
      <c r="F122" s="678">
        <f t="shared" si="24"/>
        <v>0</v>
      </c>
      <c r="G122" s="678">
        <f t="shared" si="24"/>
        <v>0</v>
      </c>
      <c r="H122" s="678">
        <f t="shared" si="24"/>
        <v>0</v>
      </c>
    </row>
    <row r="123" spans="1:8" x14ac:dyDescent="0.25">
      <c r="A123" s="797"/>
      <c r="B123" s="712" t="s">
        <v>607</v>
      </c>
      <c r="C123" s="680">
        <v>0</v>
      </c>
      <c r="D123" s="680"/>
      <c r="E123" s="681">
        <f t="shared" ref="E123:E131" si="25">C123+D123</f>
        <v>0</v>
      </c>
      <c r="F123" s="680"/>
      <c r="G123" s="680"/>
      <c r="H123" s="679">
        <f t="shared" si="17"/>
        <v>0</v>
      </c>
    </row>
    <row r="124" spans="1:8" x14ac:dyDescent="0.25">
      <c r="A124" s="797"/>
      <c r="B124" s="712" t="s">
        <v>608</v>
      </c>
      <c r="C124" s="680"/>
      <c r="D124" s="680"/>
      <c r="E124" s="681">
        <f t="shared" si="25"/>
        <v>0</v>
      </c>
      <c r="F124" s="680"/>
      <c r="G124" s="680"/>
      <c r="H124" s="679">
        <f t="shared" si="17"/>
        <v>0</v>
      </c>
    </row>
    <row r="125" spans="1:8" x14ac:dyDescent="0.25">
      <c r="A125" s="797"/>
      <c r="B125" s="712" t="s">
        <v>609</v>
      </c>
      <c r="C125" s="680"/>
      <c r="D125" s="680"/>
      <c r="E125" s="681">
        <f t="shared" si="25"/>
        <v>0</v>
      </c>
      <c r="F125" s="680"/>
      <c r="G125" s="680"/>
      <c r="H125" s="679">
        <f t="shared" si="17"/>
        <v>0</v>
      </c>
    </row>
    <row r="126" spans="1:8" x14ac:dyDescent="0.25">
      <c r="A126" s="797"/>
      <c r="B126" s="712" t="s">
        <v>610</v>
      </c>
      <c r="C126" s="680"/>
      <c r="D126" s="680"/>
      <c r="E126" s="681">
        <f t="shared" si="25"/>
        <v>0</v>
      </c>
      <c r="F126" s="680"/>
      <c r="G126" s="680"/>
      <c r="H126" s="679">
        <f t="shared" si="17"/>
        <v>0</v>
      </c>
    </row>
    <row r="127" spans="1:8" x14ac:dyDescent="0.25">
      <c r="A127" s="797"/>
      <c r="B127" s="712" t="s">
        <v>611</v>
      </c>
      <c r="C127" s="680"/>
      <c r="D127" s="680"/>
      <c r="E127" s="681">
        <f t="shared" si="25"/>
        <v>0</v>
      </c>
      <c r="F127" s="680"/>
      <c r="G127" s="680"/>
      <c r="H127" s="679">
        <f t="shared" si="17"/>
        <v>0</v>
      </c>
    </row>
    <row r="128" spans="1:8" x14ac:dyDescent="0.25">
      <c r="A128" s="1059"/>
      <c r="B128" s="1059" t="s">
        <v>612</v>
      </c>
      <c r="C128" s="680"/>
      <c r="D128" s="680"/>
      <c r="E128" s="681">
        <f t="shared" si="25"/>
        <v>0</v>
      </c>
      <c r="F128" s="680"/>
      <c r="G128" s="680"/>
      <c r="H128" s="678">
        <f t="shared" si="17"/>
        <v>0</v>
      </c>
    </row>
    <row r="129" spans="1:8" x14ac:dyDescent="0.25">
      <c r="A129" s="797"/>
      <c r="B129" s="712" t="s">
        <v>613</v>
      </c>
      <c r="C129" s="680"/>
      <c r="D129" s="680"/>
      <c r="E129" s="681">
        <f t="shared" si="25"/>
        <v>0</v>
      </c>
      <c r="F129" s="680"/>
      <c r="G129" s="680"/>
      <c r="H129" s="679">
        <f t="shared" si="17"/>
        <v>0</v>
      </c>
    </row>
    <row r="130" spans="1:8" x14ac:dyDescent="0.25">
      <c r="A130" s="797"/>
      <c r="B130" s="712" t="s">
        <v>614</v>
      </c>
      <c r="C130" s="680"/>
      <c r="D130" s="680"/>
      <c r="E130" s="681">
        <f t="shared" si="25"/>
        <v>0</v>
      </c>
      <c r="F130" s="680"/>
      <c r="G130" s="680"/>
      <c r="H130" s="679">
        <f t="shared" si="17"/>
        <v>0</v>
      </c>
    </row>
    <row r="131" spans="1:8" x14ac:dyDescent="0.25">
      <c r="A131" s="797"/>
      <c r="B131" s="712" t="s">
        <v>615</v>
      </c>
      <c r="C131" s="680"/>
      <c r="D131" s="680"/>
      <c r="E131" s="681">
        <f t="shared" si="25"/>
        <v>0</v>
      </c>
      <c r="F131" s="680"/>
      <c r="G131" s="680"/>
      <c r="H131" s="679">
        <f t="shared" si="17"/>
        <v>0</v>
      </c>
    </row>
    <row r="132" spans="1:8" x14ac:dyDescent="0.25">
      <c r="A132" s="1369" t="s">
        <v>616</v>
      </c>
      <c r="B132" s="1370"/>
      <c r="C132" s="678">
        <f>SUM(C133:C135)</f>
        <v>0</v>
      </c>
      <c r="D132" s="678">
        <f t="shared" ref="D132:H132" si="26">SUM(D133:D135)</f>
        <v>0</v>
      </c>
      <c r="E132" s="681">
        <f t="shared" si="26"/>
        <v>0</v>
      </c>
      <c r="F132" s="678">
        <f t="shared" si="26"/>
        <v>0</v>
      </c>
      <c r="G132" s="678">
        <f t="shared" si="26"/>
        <v>0</v>
      </c>
      <c r="H132" s="678">
        <f t="shared" si="26"/>
        <v>0</v>
      </c>
    </row>
    <row r="133" spans="1:8" x14ac:dyDescent="0.25">
      <c r="A133" s="797"/>
      <c r="B133" s="712" t="s">
        <v>617</v>
      </c>
      <c r="C133" s="680"/>
      <c r="D133" s="680"/>
      <c r="E133" s="681">
        <f t="shared" ref="E133:E135" si="27">C133+D133</f>
        <v>0</v>
      </c>
      <c r="F133" s="680"/>
      <c r="G133" s="680"/>
      <c r="H133" s="679">
        <f t="shared" si="17"/>
        <v>0</v>
      </c>
    </row>
    <row r="134" spans="1:8" x14ac:dyDescent="0.25">
      <c r="A134" s="797"/>
      <c r="B134" s="712" t="s">
        <v>618</v>
      </c>
      <c r="C134" s="680"/>
      <c r="D134" s="680"/>
      <c r="E134" s="681">
        <f t="shared" si="27"/>
        <v>0</v>
      </c>
      <c r="F134" s="680"/>
      <c r="G134" s="680"/>
      <c r="H134" s="679">
        <f t="shared" si="17"/>
        <v>0</v>
      </c>
    </row>
    <row r="135" spans="1:8" x14ac:dyDescent="0.25">
      <c r="A135" s="797"/>
      <c r="B135" s="712" t="s">
        <v>619</v>
      </c>
      <c r="C135" s="680"/>
      <c r="D135" s="680"/>
      <c r="E135" s="681">
        <f t="shared" si="27"/>
        <v>0</v>
      </c>
      <c r="F135" s="680"/>
      <c r="G135" s="680"/>
      <c r="H135" s="679">
        <f t="shared" si="17"/>
        <v>0</v>
      </c>
    </row>
    <row r="136" spans="1:8" x14ac:dyDescent="0.25">
      <c r="A136" s="1369" t="s">
        <v>620</v>
      </c>
      <c r="B136" s="1370"/>
      <c r="C136" s="678">
        <f>SUM(C137:C144)</f>
        <v>0</v>
      </c>
      <c r="D136" s="678">
        <f t="shared" ref="D136:H136" si="28">SUM(D137:D144)</f>
        <v>0</v>
      </c>
      <c r="E136" s="681">
        <f t="shared" si="28"/>
        <v>0</v>
      </c>
      <c r="F136" s="678">
        <f t="shared" si="28"/>
        <v>0</v>
      </c>
      <c r="G136" s="678">
        <f t="shared" si="28"/>
        <v>0</v>
      </c>
      <c r="H136" s="678">
        <f t="shared" si="28"/>
        <v>0</v>
      </c>
    </row>
    <row r="137" spans="1:8" x14ac:dyDescent="0.25">
      <c r="A137" s="797"/>
      <c r="B137" s="712" t="s">
        <v>621</v>
      </c>
      <c r="C137" s="680"/>
      <c r="D137" s="680"/>
      <c r="E137" s="681">
        <f t="shared" ref="E137:E144" si="29">C137+D137</f>
        <v>0</v>
      </c>
      <c r="F137" s="680"/>
      <c r="G137" s="680"/>
      <c r="H137" s="679">
        <f t="shared" si="17"/>
        <v>0</v>
      </c>
    </row>
    <row r="138" spans="1:8" x14ac:dyDescent="0.25">
      <c r="A138" s="797"/>
      <c r="B138" s="712" t="s">
        <v>622</v>
      </c>
      <c r="C138" s="680"/>
      <c r="D138" s="680"/>
      <c r="E138" s="681">
        <f t="shared" si="29"/>
        <v>0</v>
      </c>
      <c r="F138" s="680"/>
      <c r="G138" s="680"/>
      <c r="H138" s="679">
        <f t="shared" si="17"/>
        <v>0</v>
      </c>
    </row>
    <row r="139" spans="1:8" x14ac:dyDescent="0.25">
      <c r="A139" s="797"/>
      <c r="B139" s="712" t="s">
        <v>623</v>
      </c>
      <c r="C139" s="680"/>
      <c r="D139" s="680"/>
      <c r="E139" s="681">
        <f t="shared" si="29"/>
        <v>0</v>
      </c>
      <c r="F139" s="680"/>
      <c r="G139" s="680"/>
      <c r="H139" s="679">
        <f t="shared" si="17"/>
        <v>0</v>
      </c>
    </row>
    <row r="140" spans="1:8" x14ac:dyDescent="0.25">
      <c r="A140" s="797"/>
      <c r="B140" s="712" t="s">
        <v>624</v>
      </c>
      <c r="C140" s="680"/>
      <c r="D140" s="680"/>
      <c r="E140" s="681">
        <f t="shared" si="29"/>
        <v>0</v>
      </c>
      <c r="F140" s="680"/>
      <c r="G140" s="680"/>
      <c r="H140" s="679">
        <f t="shared" si="17"/>
        <v>0</v>
      </c>
    </row>
    <row r="141" spans="1:8" x14ac:dyDescent="0.25">
      <c r="A141" s="797"/>
      <c r="B141" s="712" t="s">
        <v>625</v>
      </c>
      <c r="C141" s="680"/>
      <c r="D141" s="680"/>
      <c r="E141" s="681">
        <f t="shared" si="29"/>
        <v>0</v>
      </c>
      <c r="F141" s="680"/>
      <c r="G141" s="680"/>
      <c r="H141" s="679">
        <f t="shared" si="17"/>
        <v>0</v>
      </c>
    </row>
    <row r="142" spans="1:8" x14ac:dyDescent="0.25">
      <c r="A142" s="1059"/>
      <c r="B142" s="1059" t="s">
        <v>626</v>
      </c>
      <c r="C142" s="680"/>
      <c r="D142" s="680"/>
      <c r="E142" s="681">
        <f t="shared" si="29"/>
        <v>0</v>
      </c>
      <c r="F142" s="680"/>
      <c r="G142" s="680"/>
      <c r="H142" s="678">
        <f t="shared" si="17"/>
        <v>0</v>
      </c>
    </row>
    <row r="143" spans="1:8" x14ac:dyDescent="0.25">
      <c r="A143" s="797"/>
      <c r="B143" s="712" t="s">
        <v>627</v>
      </c>
      <c r="C143" s="680"/>
      <c r="D143" s="680"/>
      <c r="E143" s="681">
        <f t="shared" si="29"/>
        <v>0</v>
      </c>
      <c r="F143" s="680"/>
      <c r="G143" s="680"/>
      <c r="H143" s="679">
        <f t="shared" si="17"/>
        <v>0</v>
      </c>
    </row>
    <row r="144" spans="1:8" x14ac:dyDescent="0.25">
      <c r="A144" s="797"/>
      <c r="B144" s="712" t="s">
        <v>628</v>
      </c>
      <c r="C144" s="680"/>
      <c r="D144" s="680"/>
      <c r="E144" s="681">
        <f t="shared" si="29"/>
        <v>0</v>
      </c>
      <c r="F144" s="680"/>
      <c r="G144" s="680"/>
      <c r="H144" s="679">
        <f t="shared" si="17"/>
        <v>0</v>
      </c>
    </row>
    <row r="145" spans="1:9" x14ac:dyDescent="0.25">
      <c r="A145" s="1369" t="s">
        <v>629</v>
      </c>
      <c r="B145" s="1370"/>
      <c r="C145" s="678">
        <f>SUM(C146:C148)</f>
        <v>0</v>
      </c>
      <c r="D145" s="678">
        <f t="shared" ref="D145:H145" si="30">SUM(D146:D148)</f>
        <v>0</v>
      </c>
      <c r="E145" s="681">
        <f t="shared" si="30"/>
        <v>0</v>
      </c>
      <c r="F145" s="678">
        <f t="shared" si="30"/>
        <v>0</v>
      </c>
      <c r="G145" s="678">
        <f t="shared" si="30"/>
        <v>0</v>
      </c>
      <c r="H145" s="678">
        <f t="shared" si="30"/>
        <v>0</v>
      </c>
    </row>
    <row r="146" spans="1:9" x14ac:dyDescent="0.25">
      <c r="A146" s="797"/>
      <c r="B146" s="712" t="s">
        <v>630</v>
      </c>
      <c r="C146" s="680"/>
      <c r="D146" s="680"/>
      <c r="E146" s="681">
        <f t="shared" ref="E146:E148" si="31">C146+D146</f>
        <v>0</v>
      </c>
      <c r="F146" s="680"/>
      <c r="G146" s="680"/>
      <c r="H146" s="679">
        <f t="shared" si="17"/>
        <v>0</v>
      </c>
    </row>
    <row r="147" spans="1:9" x14ac:dyDescent="0.25">
      <c r="A147" s="797"/>
      <c r="B147" s="712" t="s">
        <v>631</v>
      </c>
      <c r="C147" s="680"/>
      <c r="D147" s="680"/>
      <c r="E147" s="681">
        <f t="shared" si="31"/>
        <v>0</v>
      </c>
      <c r="F147" s="680"/>
      <c r="G147" s="680"/>
      <c r="H147" s="679">
        <f t="shared" si="17"/>
        <v>0</v>
      </c>
    </row>
    <row r="148" spans="1:9" x14ac:dyDescent="0.25">
      <c r="A148" s="797"/>
      <c r="B148" s="712" t="s">
        <v>632</v>
      </c>
      <c r="C148" s="680"/>
      <c r="D148" s="680"/>
      <c r="E148" s="681">
        <f t="shared" si="31"/>
        <v>0</v>
      </c>
      <c r="F148" s="680"/>
      <c r="G148" s="680"/>
      <c r="H148" s="679">
        <f t="shared" si="17"/>
        <v>0</v>
      </c>
    </row>
    <row r="149" spans="1:9" x14ac:dyDescent="0.25">
      <c r="A149" s="1369" t="s">
        <v>633</v>
      </c>
      <c r="B149" s="1370"/>
      <c r="C149" s="678">
        <f>SUM(C150:C156)</f>
        <v>0</v>
      </c>
      <c r="D149" s="678"/>
      <c r="E149" s="681"/>
      <c r="F149" s="678">
        <f t="shared" ref="F149:G149" si="32">SUM(F150:F156)</f>
        <v>0</v>
      </c>
      <c r="G149" s="678">
        <f t="shared" si="32"/>
        <v>0</v>
      </c>
      <c r="H149" s="678"/>
    </row>
    <row r="150" spans="1:9" x14ac:dyDescent="0.25">
      <c r="A150" s="797"/>
      <c r="B150" s="712" t="s">
        <v>634</v>
      </c>
      <c r="C150" s="680">
        <v>0</v>
      </c>
      <c r="D150" s="680">
        <f>+'ETCA II-04'!C73</f>
        <v>-16</v>
      </c>
      <c r="E150" s="681">
        <f t="shared" ref="E150:E157" si="33">C150+D150</f>
        <v>-16</v>
      </c>
      <c r="F150" s="680">
        <v>0</v>
      </c>
      <c r="G150" s="680">
        <v>0</v>
      </c>
      <c r="H150" s="679">
        <f t="shared" ref="H150:H156" si="34">+E150-F150</f>
        <v>-16</v>
      </c>
    </row>
    <row r="151" spans="1:9" x14ac:dyDescent="0.25">
      <c r="A151" s="797"/>
      <c r="B151" s="712" t="s">
        <v>635</v>
      </c>
      <c r="C151" s="680">
        <v>0</v>
      </c>
      <c r="D151" s="680">
        <f>+'ETCA II-04'!C74</f>
        <v>-3038547</v>
      </c>
      <c r="E151" s="681">
        <f t="shared" si="33"/>
        <v>-3038547</v>
      </c>
      <c r="F151" s="680">
        <v>0</v>
      </c>
      <c r="G151" s="680">
        <v>0</v>
      </c>
      <c r="H151" s="679">
        <f t="shared" si="34"/>
        <v>-3038547</v>
      </c>
    </row>
    <row r="152" spans="1:9" x14ac:dyDescent="0.25">
      <c r="A152" s="797"/>
      <c r="B152" s="712" t="s">
        <v>636</v>
      </c>
      <c r="C152" s="680"/>
      <c r="D152" s="680"/>
      <c r="E152" s="681">
        <f t="shared" si="33"/>
        <v>0</v>
      </c>
      <c r="F152" s="680"/>
      <c r="G152" s="680"/>
      <c r="H152" s="679">
        <f t="shared" si="34"/>
        <v>0</v>
      </c>
    </row>
    <row r="153" spans="1:9" x14ac:dyDescent="0.25">
      <c r="A153" s="797"/>
      <c r="B153" s="712" t="s">
        <v>637</v>
      </c>
      <c r="C153" s="680"/>
      <c r="D153" s="680"/>
      <c r="E153" s="681">
        <f t="shared" si="33"/>
        <v>0</v>
      </c>
      <c r="F153" s="680"/>
      <c r="G153" s="680"/>
      <c r="H153" s="679">
        <f t="shared" si="34"/>
        <v>0</v>
      </c>
    </row>
    <row r="154" spans="1:9" x14ac:dyDescent="0.25">
      <c r="A154" s="797"/>
      <c r="B154" s="712" t="s">
        <v>638</v>
      </c>
      <c r="C154" s="680"/>
      <c r="D154" s="680"/>
      <c r="E154" s="681">
        <f t="shared" si="33"/>
        <v>0</v>
      </c>
      <c r="F154" s="680"/>
      <c r="G154" s="680"/>
      <c r="H154" s="679">
        <f t="shared" si="34"/>
        <v>0</v>
      </c>
      <c r="I154" s="498" t="str">
        <f>IF((C158-'ETCA II-04'!B80)&gt;0.9,"ERROR!!!!! EL MONTO NO COINCIDE CON LO REPORTADO EN EL FORMATO ETCA-II-04 EN EL TOTAL DEL GASTO","")</f>
        <v/>
      </c>
    </row>
    <row r="155" spans="1:9" x14ac:dyDescent="0.25">
      <c r="A155" s="797"/>
      <c r="B155" s="712" t="s">
        <v>639</v>
      </c>
      <c r="C155" s="680"/>
      <c r="D155" s="680"/>
      <c r="E155" s="681">
        <f t="shared" si="33"/>
        <v>0</v>
      </c>
      <c r="F155" s="680"/>
      <c r="G155" s="680"/>
      <c r="H155" s="679">
        <f t="shared" si="34"/>
        <v>0</v>
      </c>
      <c r="I155" s="498" t="str">
        <f>IF((D158-'ETCA II-04'!C80)&gt;0.9,"ERROR!!!!! EL MONTO NO COINCIDE CON LO REPORTADO EN EL FORMATO ETCA-II-04 EN EL TOTAL DEL GASTO","")</f>
        <v/>
      </c>
    </row>
    <row r="156" spans="1:9" x14ac:dyDescent="0.25">
      <c r="A156" s="797"/>
      <c r="B156" s="712" t="s">
        <v>640</v>
      </c>
      <c r="C156" s="680"/>
      <c r="D156" s="680"/>
      <c r="E156" s="681">
        <f t="shared" si="33"/>
        <v>0</v>
      </c>
      <c r="F156" s="680"/>
      <c r="G156" s="680"/>
      <c r="H156" s="679">
        <f t="shared" si="34"/>
        <v>0</v>
      </c>
      <c r="I156" s="498" t="str">
        <f>IF((E158-'ETCA II-04'!D80)&gt;0.9,"ERROR!!!!! EL MONTO NO COINCIDE CON LO REPORTADO EN EL FORMATO ETCA-II-04 EN EL TOTAL DEL GASTO","")</f>
        <v/>
      </c>
    </row>
    <row r="157" spans="1:9" x14ac:dyDescent="0.25">
      <c r="A157" s="797"/>
      <c r="B157" s="712"/>
      <c r="C157" s="678"/>
      <c r="D157" s="678"/>
      <c r="E157" s="681">
        <f t="shared" si="33"/>
        <v>0</v>
      </c>
      <c r="F157" s="678"/>
      <c r="G157" s="678"/>
      <c r="H157" s="679"/>
      <c r="I157" s="498" t="str">
        <f>IF((H158-'ETCA II-04'!G80)&gt;0.9,"ERROR!!!!! EL MONTO NO COINCIDE CON LO REPORTADO EN EL FORMATO ETCA-II-04 EN EL TOTAL DEL GASTO","")</f>
        <v/>
      </c>
    </row>
    <row r="158" spans="1:9" x14ac:dyDescent="0.25">
      <c r="A158" s="1367" t="s">
        <v>642</v>
      </c>
      <c r="B158" s="1368"/>
      <c r="C158" s="677">
        <f>+C9+C83</f>
        <v>105543736</v>
      </c>
      <c r="D158" s="677">
        <f>+D9+D83-1</f>
        <v>-4513845</v>
      </c>
      <c r="E158" s="682">
        <f>+E9+E83+2</f>
        <v>101029891</v>
      </c>
      <c r="F158" s="677">
        <f>+F9+F83</f>
        <v>101029891</v>
      </c>
      <c r="G158" s="677">
        <f>+G9+G83-1</f>
        <v>96144272</v>
      </c>
      <c r="H158" s="677">
        <f>+H9+H83</f>
        <v>0</v>
      </c>
      <c r="I158" s="498" t="str">
        <f>IF((F158-'ETCA II-04'!E80)&gt;0.9,"ERROR!!!!! EL MONTO NO COINCIDE CON LO REPORTADO EN EL FORMATO ETCA-II-04 EN EL TOTAL DEL GASTO","")</f>
        <v/>
      </c>
    </row>
    <row r="159" spans="1:9" ht="15.75" thickBot="1" x14ac:dyDescent="0.3">
      <c r="A159" s="711"/>
      <c r="B159" s="651"/>
      <c r="C159" s="652"/>
      <c r="D159" s="652"/>
      <c r="E159" s="652"/>
      <c r="F159" s="652"/>
      <c r="G159" s="652"/>
      <c r="H159" s="653"/>
      <c r="I159" s="498" t="str">
        <f>IF((G158-'ETCA II-04'!F80)&gt;0.9,"ERROR!!!!! EL MONTO NO COINCIDE CON LO REPORTADO EN EL FORMATO ETCA-II-04 EN EL TOTAL DEL GASTO","")</f>
        <v/>
      </c>
    </row>
  </sheetData>
  <sheetProtection formatColumns="0" formatRows="0"/>
  <mergeCells count="29">
    <mergeCell ref="A5:H5"/>
    <mergeCell ref="A1:H1"/>
    <mergeCell ref="A2:H2"/>
    <mergeCell ref="A3:H3"/>
    <mergeCell ref="A4:H4"/>
    <mergeCell ref="A71:B71"/>
    <mergeCell ref="A6:B7"/>
    <mergeCell ref="C6:G6"/>
    <mergeCell ref="H6:H7"/>
    <mergeCell ref="A9:B9"/>
    <mergeCell ref="A10:B10"/>
    <mergeCell ref="A18:B18"/>
    <mergeCell ref="A28:B28"/>
    <mergeCell ref="A38:B38"/>
    <mergeCell ref="A48:B48"/>
    <mergeCell ref="A58:B58"/>
    <mergeCell ref="A62:B62"/>
    <mergeCell ref="A158:B158"/>
    <mergeCell ref="A75:B75"/>
    <mergeCell ref="A83:B83"/>
    <mergeCell ref="A84:B84"/>
    <mergeCell ref="A92:B92"/>
    <mergeCell ref="A102:B102"/>
    <mergeCell ref="A112:B112"/>
    <mergeCell ref="A122:B122"/>
    <mergeCell ref="A132:B132"/>
    <mergeCell ref="A136:B136"/>
    <mergeCell ref="A145:B145"/>
    <mergeCell ref="A149:B149"/>
  </mergeCells>
  <pageMargins left="0.70866141732283472" right="0.70866141732283472" top="0.74803149606299213" bottom="0.74803149606299213" header="0.31496062992125984" footer="0.31496062992125984"/>
  <pageSetup scale="72" orientation="portrait" horizontalDpi="1200" verticalDpi="1200" r:id="rId1"/>
  <colBreaks count="1" manualBreakCount="1">
    <brk id="8" max="1048575"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H39"/>
  <sheetViews>
    <sheetView view="pageBreakPreview" zoomScaleNormal="100" zoomScaleSheetLayoutView="100" workbookViewId="0">
      <selection activeCell="G15" sqref="G15"/>
    </sheetView>
  </sheetViews>
  <sheetFormatPr baseColWidth="10" defaultColWidth="11.28515625" defaultRowHeight="16.5" x14ac:dyDescent="0.25"/>
  <cols>
    <col min="1" max="1" width="36.7109375" style="270" customWidth="1"/>
    <col min="2" max="2" width="13.7109375" style="270" customWidth="1"/>
    <col min="3" max="3" width="12" style="270" customWidth="1"/>
    <col min="4" max="4" width="13" style="270" customWidth="1"/>
    <col min="5" max="5" width="13.7109375" style="270" customWidth="1"/>
    <col min="6" max="6" width="15.7109375" style="270" customWidth="1"/>
    <col min="7" max="7" width="12.140625" style="270" customWidth="1"/>
    <col min="8" max="16384" width="11.28515625" style="270"/>
  </cols>
  <sheetData>
    <row r="1" spans="1:8" x14ac:dyDescent="0.25">
      <c r="A1" s="1233" t="str">
        <f>'ETCA-I-01'!A1:G1</f>
        <v>TELEVISORA DE HERMOSILLO, S.A. DE C.V.</v>
      </c>
      <c r="B1" s="1233"/>
      <c r="C1" s="1233"/>
      <c r="D1" s="1233"/>
      <c r="E1" s="1233"/>
      <c r="F1" s="1233"/>
      <c r="G1" s="1233"/>
    </row>
    <row r="2" spans="1:8" s="271" customFormat="1" ht="15.75" x14ac:dyDescent="0.25">
      <c r="A2" s="1233" t="s">
        <v>499</v>
      </c>
      <c r="B2" s="1233"/>
      <c r="C2" s="1233"/>
      <c r="D2" s="1233"/>
      <c r="E2" s="1233"/>
      <c r="F2" s="1233"/>
      <c r="G2" s="1233"/>
    </row>
    <row r="3" spans="1:8" s="271" customFormat="1" ht="15.75" x14ac:dyDescent="0.25">
      <c r="A3" s="1233" t="s">
        <v>643</v>
      </c>
      <c r="B3" s="1233"/>
      <c r="C3" s="1233"/>
      <c r="D3" s="1233"/>
      <c r="E3" s="1233"/>
      <c r="F3" s="1233"/>
      <c r="G3" s="1233"/>
    </row>
    <row r="4" spans="1:8" s="271" customFormat="1" x14ac:dyDescent="0.25">
      <c r="A4" s="1234" t="str">
        <f>'ETCA-I-03'!A3:D3</f>
        <v>Del 01 de Enero al 31 de Diciembre de 2020</v>
      </c>
      <c r="B4" s="1234"/>
      <c r="C4" s="1234"/>
      <c r="D4" s="1234"/>
      <c r="E4" s="1234"/>
      <c r="F4" s="1234"/>
      <c r="G4" s="1234"/>
    </row>
    <row r="5" spans="1:8" s="272" customFormat="1" ht="17.25" thickBot="1" x14ac:dyDescent="0.3">
      <c r="A5" s="1366" t="s">
        <v>1037</v>
      </c>
      <c r="B5" s="1366"/>
      <c r="C5" s="1366"/>
      <c r="D5" s="1366"/>
      <c r="E5" s="1366"/>
      <c r="F5" s="161"/>
      <c r="G5" s="740"/>
    </row>
    <row r="6" spans="1:8" s="273" customFormat="1" ht="38.25" x14ac:dyDescent="0.25">
      <c r="A6" s="1298" t="s">
        <v>246</v>
      </c>
      <c r="B6" s="194" t="s">
        <v>502</v>
      </c>
      <c r="C6" s="194" t="s">
        <v>432</v>
      </c>
      <c r="D6" s="194" t="s">
        <v>503</v>
      </c>
      <c r="E6" s="195" t="s">
        <v>504</v>
      </c>
      <c r="F6" s="195" t="s">
        <v>505</v>
      </c>
      <c r="G6" s="196" t="s">
        <v>506</v>
      </c>
    </row>
    <row r="7" spans="1:8" s="274" customFormat="1" ht="15.75" customHeight="1" thickBot="1" x14ac:dyDescent="0.3">
      <c r="A7" s="1302"/>
      <c r="B7" s="198" t="s">
        <v>412</v>
      </c>
      <c r="C7" s="198" t="s">
        <v>413</v>
      </c>
      <c r="D7" s="198" t="s">
        <v>507</v>
      </c>
      <c r="E7" s="198" t="s">
        <v>415</v>
      </c>
      <c r="F7" s="198" t="s">
        <v>416</v>
      </c>
      <c r="G7" s="200" t="s">
        <v>508</v>
      </c>
    </row>
    <row r="8" spans="1:8" ht="21.75" customHeight="1" x14ac:dyDescent="0.25">
      <c r="A8" s="279" t="s">
        <v>644</v>
      </c>
      <c r="B8" s="448">
        <f>+'ETCA-II-13'!C9+'ETCA-II-13'!C48+'ETCA-II-13'!C69</f>
        <v>89043736</v>
      </c>
      <c r="C8" s="448">
        <f>+'ETCA-II-13'!D9+'ETCA-II-13'!D48+'ETCA-II-13'!D69+'ETCA-II-13'!D120</f>
        <v>-1475281</v>
      </c>
      <c r="D8" s="449">
        <f>C8+B8</f>
        <v>87568455</v>
      </c>
      <c r="E8" s="448">
        <f>+'ETCA-II-13'!F9+'ETCA-II-13'!F48+'ETCA-II-13'!F69+'ETCA-II-13'!F120+1</f>
        <v>87568455</v>
      </c>
      <c r="F8" s="448">
        <f>+'ETCA-II-13'!G9+'ETCA-II-13'!G48+'ETCA-II-13'!G69+'ETCA-II-13'!G120</f>
        <v>82682835</v>
      </c>
      <c r="G8" s="450">
        <f>D8-E8</f>
        <v>0</v>
      </c>
    </row>
    <row r="9" spans="1:8" ht="22.5" customHeight="1" x14ac:dyDescent="0.25">
      <c r="A9" s="279" t="s">
        <v>645</v>
      </c>
      <c r="B9" s="448"/>
      <c r="C9" s="448"/>
      <c r="D9" s="449">
        <f>C9+B9</f>
        <v>0</v>
      </c>
      <c r="E9" s="448"/>
      <c r="F9" s="448"/>
      <c r="G9" s="450">
        <f>D9-E9</f>
        <v>0</v>
      </c>
    </row>
    <row r="10" spans="1:8" ht="22.5" customHeight="1" x14ac:dyDescent="0.25">
      <c r="A10" s="279" t="s">
        <v>646</v>
      </c>
      <c r="B10" s="448">
        <f>+'ETCA-II-13'!C129</f>
        <v>16500000</v>
      </c>
      <c r="C10" s="448">
        <f>+'ETCA-II-13'!D129</f>
        <v>-3038563</v>
      </c>
      <c r="D10" s="449">
        <f>C10+B10</f>
        <v>13461437</v>
      </c>
      <c r="E10" s="448">
        <f>+'ETCA-II-13'!F129</f>
        <v>13461437</v>
      </c>
      <c r="F10" s="448">
        <f>+'ETCA-II-13'!G129</f>
        <v>13461437</v>
      </c>
      <c r="G10" s="450">
        <f>D10-E10</f>
        <v>0</v>
      </c>
    </row>
    <row r="11" spans="1:8" ht="23.25" customHeight="1" x14ac:dyDescent="0.25">
      <c r="A11" s="279" t="s">
        <v>219</v>
      </c>
      <c r="B11" s="448"/>
      <c r="C11" s="448"/>
      <c r="D11" s="449">
        <f>C11+B11</f>
        <v>0</v>
      </c>
      <c r="E11" s="448"/>
      <c r="F11" s="448"/>
      <c r="G11" s="450">
        <f>D11-E11</f>
        <v>0</v>
      </c>
    </row>
    <row r="12" spans="1:8" ht="22.5" customHeight="1" x14ac:dyDescent="0.25">
      <c r="A12" s="279" t="s">
        <v>225</v>
      </c>
      <c r="B12" s="448"/>
      <c r="C12" s="448"/>
      <c r="D12" s="449">
        <f>C12+B12</f>
        <v>0</v>
      </c>
      <c r="E12" s="448"/>
      <c r="F12" s="448"/>
      <c r="G12" s="450">
        <f>D12-E12</f>
        <v>0</v>
      </c>
    </row>
    <row r="13" spans="1:8" ht="10.5" customHeight="1" thickBot="1" x14ac:dyDescent="0.3">
      <c r="A13" s="280"/>
      <c r="B13" s="505"/>
      <c r="C13" s="505"/>
      <c r="D13" s="506"/>
      <c r="E13" s="505"/>
      <c r="F13" s="505"/>
      <c r="G13" s="507"/>
    </row>
    <row r="14" spans="1:8" ht="16.5" customHeight="1" thickBot="1" x14ac:dyDescent="0.3">
      <c r="A14" s="753" t="s">
        <v>558</v>
      </c>
      <c r="B14" s="508">
        <f>SUM(B8:B13)</f>
        <v>105543736</v>
      </c>
      <c r="C14" s="508">
        <f>SUM(C8:C13)-1</f>
        <v>-4513845</v>
      </c>
      <c r="D14" s="509">
        <f>C14+B14</f>
        <v>101029891</v>
      </c>
      <c r="E14" s="508">
        <f>SUM(E8:E13)-1</f>
        <v>101029891</v>
      </c>
      <c r="F14" s="508">
        <f>SUM(F8:F13)</f>
        <v>96144272</v>
      </c>
      <c r="G14" s="511">
        <f>D14-E14</f>
        <v>0</v>
      </c>
      <c r="H14" s="498" t="str">
        <f>IF((B14-'ETCA II-04'!B80)&gt;0.9,"ERROR!!!!! EL MONTO NO COINCIDE CON LO REPORTADO EN EL FORMATO ETCA-II-04 EN EL TOTAL APROBADO ANUAL DEL ANALÍTICO DE EGRESOS","")</f>
        <v/>
      </c>
    </row>
    <row r="15" spans="1:8" ht="16.5" customHeight="1" x14ac:dyDescent="0.25">
      <c r="A15" s="480"/>
      <c r="B15" s="570"/>
      <c r="C15" s="570"/>
      <c r="D15" s="571"/>
      <c r="E15" s="570"/>
      <c r="F15" s="570"/>
      <c r="G15" s="570"/>
      <c r="H15" s="498" t="str">
        <f>IF((C14-'ETCA II-04'!C80)&gt;0.9,"ERROR!!!!! EL MONTO NO COINCIDE CON LO REPORTADO EN EL FORMATO ETCA-II-04 EN EL TOTAL DE AMPLIACIONES/REDUCCIONES ANUAL DEL ANALÍTICO DE EGRESOS","")</f>
        <v/>
      </c>
    </row>
    <row r="16" spans="1:8" ht="16.5" customHeight="1" x14ac:dyDescent="0.25">
      <c r="A16" s="480"/>
      <c r="B16" s="570"/>
      <c r="C16" s="570"/>
      <c r="D16" s="571"/>
      <c r="E16" s="570"/>
      <c r="F16" s="570"/>
      <c r="G16" s="570"/>
      <c r="H16" s="498" t="str">
        <f>IF((D14-'ETCA II-04'!D80)&gt;0.9,"ERROR!!!!! EL MONTO NO COINCIDE CON LO REPORTADO EN EL FORMATO ETCA-II-04 EN EL TOTAL MODIFICADO ANUAL DEL ANALÍTICO DE EGRESOS","")</f>
        <v/>
      </c>
    </row>
    <row r="17" spans="1:8" ht="16.5" customHeight="1" x14ac:dyDescent="0.25">
      <c r="A17" s="480"/>
      <c r="B17" s="570"/>
      <c r="C17" s="570"/>
      <c r="D17" s="571"/>
      <c r="E17" s="570"/>
      <c r="F17" s="570"/>
      <c r="G17" s="570"/>
      <c r="H17" s="498" t="str">
        <f>IF((E14-'ETCA II-04'!E80)&gt;0.9,"ERROR!!!!! EL MONTO NO COINCIDE CON LO REPORTADO EN EL FORMATO ETCA-II-04 EN EL TOTAL DEVENGADO ANUAL DEL ANALÍTICO DE EGRESOS","")</f>
        <v/>
      </c>
    </row>
    <row r="18" spans="1:8" ht="16.5" customHeight="1" x14ac:dyDescent="0.25">
      <c r="A18" s="480"/>
      <c r="B18" s="570"/>
      <c r="C18" s="570"/>
      <c r="D18" s="571"/>
      <c r="E18" s="570"/>
      <c r="F18" s="570"/>
      <c r="G18" s="570"/>
      <c r="H18" s="498" t="str">
        <f>IF((F14-'ETCA II-04'!F80)&gt;0.9,"ERROR!!!!! EL MONTO NO COINCIDE CON LO REPORTADO EN EL FORMATO ETCA-II-04 EN EL TOTAL PAGADO ANUAL DEL ANALÍTICO DE EGRESOS","")</f>
        <v/>
      </c>
    </row>
    <row r="19" spans="1:8" ht="16.5" customHeight="1" x14ac:dyDescent="0.25">
      <c r="A19" s="480"/>
      <c r="B19" s="570"/>
      <c r="C19" s="570"/>
      <c r="D19" s="571"/>
      <c r="E19" s="570"/>
      <c r="F19" s="570"/>
      <c r="G19" s="570"/>
      <c r="H19" s="498"/>
    </row>
    <row r="20" spans="1:8" ht="16.5" customHeight="1" x14ac:dyDescent="0.25">
      <c r="A20" s="480"/>
      <c r="B20" s="570"/>
      <c r="C20" s="570"/>
      <c r="D20" s="571"/>
      <c r="E20" s="570"/>
      <c r="F20" s="570"/>
      <c r="G20" s="570"/>
      <c r="H20" s="498"/>
    </row>
    <row r="21" spans="1:8" ht="16.5" customHeight="1" x14ac:dyDescent="0.25">
      <c r="A21" s="480"/>
      <c r="B21" s="570"/>
      <c r="C21" s="570"/>
      <c r="D21" s="571"/>
      <c r="E21" s="570"/>
      <c r="F21" s="570"/>
      <c r="G21" s="570"/>
      <c r="H21" s="498"/>
    </row>
    <row r="22" spans="1:8" ht="16.5" customHeight="1" x14ac:dyDescent="0.25">
      <c r="A22" s="480"/>
      <c r="B22" s="570"/>
      <c r="C22" s="570"/>
      <c r="D22" s="571"/>
      <c r="E22" s="570"/>
      <c r="F22" s="570"/>
      <c r="G22" s="570"/>
      <c r="H22" s="498"/>
    </row>
    <row r="23" spans="1:8" ht="16.5" customHeight="1" x14ac:dyDescent="0.25">
      <c r="A23" s="480"/>
      <c r="B23" s="570"/>
      <c r="C23" s="570"/>
      <c r="D23" s="571"/>
      <c r="E23" s="570"/>
      <c r="F23" s="570"/>
      <c r="G23" s="570"/>
      <c r="H23" s="498"/>
    </row>
    <row r="24" spans="1:8" ht="16.5" customHeight="1" x14ac:dyDescent="0.25">
      <c r="A24" s="480"/>
      <c r="B24" s="570"/>
      <c r="C24" s="570"/>
      <c r="D24" s="571"/>
      <c r="E24" s="570"/>
      <c r="F24" s="570"/>
      <c r="G24" s="570"/>
      <c r="H24" s="498"/>
    </row>
    <row r="25" spans="1:8" ht="18.75" customHeight="1" x14ac:dyDescent="0.25">
      <c r="H25" s="498" t="str">
        <f>IF(C14&lt;&gt;'ETCA II-04'!C80,"ERROR!!!!! EL MONTO NO COINCIDE CON LO REPORTADO EN EL FORMATO ETCA-II-11 EN EL TOTAL DE AMPLIACIONES/REDUCCIONES DEL ANALÍTICO DE EGRESOS","")</f>
        <v/>
      </c>
    </row>
    <row r="26" spans="1:8" s="276" customFormat="1" ht="15.75" x14ac:dyDescent="0.25">
      <c r="A26" s="1389" t="s">
        <v>647</v>
      </c>
      <c r="B26" s="1389"/>
      <c r="C26" s="1389"/>
      <c r="D26" s="1389"/>
      <c r="E26" s="1389"/>
      <c r="F26" s="1389"/>
      <c r="G26" s="275"/>
      <c r="H26" s="498" t="str">
        <f>IF(D14&lt;&gt;'ETCA II-04'!D80,"ERROR!!!!! EL MONTO NO COINCIDE CON LO REPORTADO EN EL FORMATO ETCA-II-11 EN EL TOTAL MODIFICADO ANUAL DEL ANALÍTICO DE EGRESOS","")</f>
        <v/>
      </c>
    </row>
    <row r="27" spans="1:8" s="276" customFormat="1" ht="13.5" x14ac:dyDescent="0.25">
      <c r="A27" s="277" t="s">
        <v>648</v>
      </c>
      <c r="B27" s="275"/>
      <c r="C27" s="275"/>
      <c r="D27" s="275"/>
      <c r="E27" s="275"/>
      <c r="F27" s="275"/>
      <c r="G27" s="275"/>
      <c r="H27" s="498"/>
    </row>
    <row r="28" spans="1:8" s="276" customFormat="1" ht="28.5" customHeight="1" x14ac:dyDescent="0.25">
      <c r="A28" s="1388" t="s">
        <v>649</v>
      </c>
      <c r="B28" s="1388"/>
      <c r="C28" s="1388"/>
      <c r="D28" s="1388"/>
      <c r="E28" s="1388"/>
      <c r="F28" s="1388"/>
      <c r="G28" s="1388"/>
      <c r="H28" s="498" t="str">
        <f>IF(F14&lt;&gt;'ETCA II-04'!F80,"ERROR!!!!! EL MONTO NO COINCIDE CON LO REPORTADO EN EL FORMATO ETCA-II-11 EN EL TOTAL PAGADO ANUAL DEL ANALÍTICO DE EGRESOS","")</f>
        <v/>
      </c>
    </row>
    <row r="29" spans="1:8" s="276" customFormat="1" ht="13.5" x14ac:dyDescent="0.25">
      <c r="A29" s="277" t="s">
        <v>650</v>
      </c>
      <c r="B29" s="275"/>
      <c r="C29" s="275"/>
      <c r="D29" s="275"/>
      <c r="E29" s="275"/>
      <c r="F29" s="275"/>
      <c r="G29" s="275"/>
      <c r="H29" s="498" t="str">
        <f>IF(G14&lt;&gt;'ETCA II-04'!G80,"ERROR!!!!! EL MONTO NO COINCIDE CON LO REPORTADO EN EL FORMATO ETCA-II-11 EN EL TOTAL DEL SUBEJERCICIO DEL ANALÍTICO DE EGRESOS","")</f>
        <v/>
      </c>
    </row>
    <row r="30" spans="1:8" s="276" customFormat="1" ht="25.5" customHeight="1" x14ac:dyDescent="0.25">
      <c r="A30" s="1388" t="s">
        <v>651</v>
      </c>
      <c r="B30" s="1388"/>
      <c r="C30" s="1388"/>
      <c r="D30" s="1388"/>
      <c r="E30" s="1388"/>
      <c r="F30" s="1388"/>
      <c r="G30" s="1388"/>
    </row>
    <row r="31" spans="1:8" s="276" customFormat="1" ht="13.5" x14ac:dyDescent="0.25">
      <c r="A31" s="1390" t="s">
        <v>652</v>
      </c>
      <c r="B31" s="1390"/>
      <c r="C31" s="1390"/>
      <c r="D31" s="1390"/>
      <c r="E31" s="275"/>
      <c r="F31" s="275"/>
      <c r="G31" s="275"/>
    </row>
    <row r="32" spans="1:8" s="276" customFormat="1" ht="13.5" customHeight="1" x14ac:dyDescent="0.25">
      <c r="A32" s="1388" t="s">
        <v>653</v>
      </c>
      <c r="B32" s="1388"/>
      <c r="C32" s="1388"/>
      <c r="D32" s="1388"/>
      <c r="E32" s="1388"/>
      <c r="F32" s="1388"/>
      <c r="G32" s="1388"/>
    </row>
    <row r="33" spans="1:7" s="276" customFormat="1" ht="13.5" x14ac:dyDescent="0.25">
      <c r="A33" s="277" t="s">
        <v>654</v>
      </c>
      <c r="B33" s="275"/>
      <c r="C33" s="275"/>
      <c r="D33" s="275"/>
      <c r="E33" s="275"/>
      <c r="F33" s="275"/>
      <c r="G33" s="275"/>
    </row>
    <row r="34" spans="1:7" s="276" customFormat="1" ht="13.5" customHeight="1" x14ac:dyDescent="0.25">
      <c r="A34" s="1388" t="s">
        <v>655</v>
      </c>
      <c r="B34" s="1388"/>
      <c r="C34" s="1388"/>
      <c r="D34" s="1388"/>
      <c r="E34" s="1388"/>
      <c r="F34" s="1388"/>
      <c r="G34" s="1388"/>
    </row>
    <row r="35" spans="1:7" s="276" customFormat="1" ht="13.5" x14ac:dyDescent="0.25">
      <c r="A35" s="278" t="s">
        <v>656</v>
      </c>
      <c r="B35" s="275"/>
      <c r="C35" s="275"/>
      <c r="D35" s="275"/>
      <c r="E35" s="275"/>
      <c r="F35" s="275"/>
      <c r="G35" s="275"/>
    </row>
    <row r="36" spans="1:7" s="276" customFormat="1" ht="13.5" x14ac:dyDescent="0.25">
      <c r="A36" s="277" t="s">
        <v>657</v>
      </c>
      <c r="B36" s="275"/>
      <c r="C36" s="275"/>
      <c r="D36" s="275"/>
      <c r="E36" s="275"/>
      <c r="F36" s="275"/>
      <c r="G36" s="275"/>
    </row>
    <row r="37" spans="1:7" s="276" customFormat="1" ht="13.5" customHeight="1" x14ac:dyDescent="0.25">
      <c r="A37" s="1388" t="s">
        <v>658</v>
      </c>
      <c r="B37" s="1388"/>
      <c r="C37" s="1388"/>
      <c r="D37" s="1388"/>
      <c r="E37" s="1388"/>
      <c r="F37" s="1388"/>
      <c r="G37" s="1388"/>
    </row>
    <row r="38" spans="1:7" s="276" customFormat="1" ht="13.5" x14ac:dyDescent="0.25">
      <c r="A38" s="278" t="s">
        <v>656</v>
      </c>
      <c r="B38" s="275"/>
      <c r="C38" s="275"/>
      <c r="D38" s="275"/>
      <c r="E38" s="275"/>
      <c r="F38" s="275"/>
      <c r="G38" s="275"/>
    </row>
    <row r="39" spans="1:7" ht="8.25" customHeight="1" x14ac:dyDescent="0.25"/>
  </sheetData>
  <sheetProtection formatColumns="0" formatRows="0" insertHyperlinks="0"/>
  <mergeCells count="13">
    <mergeCell ref="A34:G34"/>
    <mergeCell ref="A37:G37"/>
    <mergeCell ref="A26:F26"/>
    <mergeCell ref="A28:G28"/>
    <mergeCell ref="A30:G30"/>
    <mergeCell ref="A31:D31"/>
    <mergeCell ref="A32:G32"/>
    <mergeCell ref="A6:A7"/>
    <mergeCell ref="A1:G1"/>
    <mergeCell ref="A2:G2"/>
    <mergeCell ref="A3:G3"/>
    <mergeCell ref="A4:G4"/>
    <mergeCell ref="A5:E5"/>
  </mergeCells>
  <pageMargins left="0.39370078740157483" right="0.39370078740157483" top="0.74803149606299213" bottom="0.74803149606299213" header="0.31496062992125984" footer="0.31496062992125984"/>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pageSetUpPr fitToPage="1"/>
  </sheetPr>
  <dimension ref="A1:H59"/>
  <sheetViews>
    <sheetView view="pageBreakPreview" zoomScale="110" zoomScaleNormal="100" zoomScaleSheetLayoutView="110" workbookViewId="0">
      <selection activeCell="F38" sqref="F38"/>
    </sheetView>
  </sheetViews>
  <sheetFormatPr baseColWidth="10" defaultColWidth="11.28515625" defaultRowHeight="16.5" x14ac:dyDescent="0.3"/>
  <cols>
    <col min="1" max="1" width="51.140625" style="48" customWidth="1"/>
    <col min="2" max="2" width="16" style="48" customWidth="1"/>
    <col min="3" max="3" width="15.7109375" style="48" customWidth="1"/>
    <col min="4" max="4" width="38.7109375" style="48" customWidth="1"/>
    <col min="5" max="5" width="10.28515625" style="48" customWidth="1"/>
    <col min="6" max="6" width="15.28515625" style="48" bestFit="1" customWidth="1"/>
    <col min="7" max="7" width="15.7109375" style="48" customWidth="1"/>
    <col min="8" max="8" width="164.28515625" style="48" customWidth="1"/>
    <col min="9" max="16384" width="11.28515625" style="48"/>
  </cols>
  <sheetData>
    <row r="1" spans="1:7" x14ac:dyDescent="0.3">
      <c r="A1" s="1206" t="s">
        <v>1119</v>
      </c>
      <c r="B1" s="1206"/>
      <c r="C1" s="1206"/>
      <c r="D1" s="1206"/>
      <c r="E1" s="1206"/>
      <c r="F1" s="1206"/>
      <c r="G1" s="1206"/>
    </row>
    <row r="2" spans="1:7" x14ac:dyDescent="0.3">
      <c r="A2" s="1206" t="s">
        <v>22</v>
      </c>
      <c r="B2" s="1206"/>
      <c r="C2" s="1206"/>
      <c r="D2" s="1206"/>
      <c r="E2" s="1206"/>
      <c r="F2" s="1206"/>
      <c r="G2" s="1206"/>
    </row>
    <row r="3" spans="1:7" ht="17.25" thickBot="1" x14ac:dyDescent="0.35">
      <c r="A3" s="1207" t="s">
        <v>2174</v>
      </c>
      <c r="B3" s="1207"/>
      <c r="C3" s="1207"/>
      <c r="D3" s="1207"/>
      <c r="E3" s="1207"/>
      <c r="F3" s="1207"/>
      <c r="G3" s="1207"/>
    </row>
    <row r="4" spans="1:7" ht="24" customHeight="1" thickBot="1" x14ac:dyDescent="0.35">
      <c r="A4" s="94" t="s">
        <v>23</v>
      </c>
      <c r="B4" s="805">
        <v>2020</v>
      </c>
      <c r="C4" s="805">
        <v>2019</v>
      </c>
      <c r="D4" s="116" t="s">
        <v>24</v>
      </c>
      <c r="E4" s="116"/>
      <c r="F4" s="805">
        <v>2020</v>
      </c>
      <c r="G4" s="806">
        <v>2019</v>
      </c>
    </row>
    <row r="5" spans="1:7" ht="17.25" thickTop="1" x14ac:dyDescent="0.3">
      <c r="A5" s="51"/>
      <c r="B5" s="52"/>
      <c r="C5" s="52"/>
      <c r="D5" s="52"/>
      <c r="E5" s="52"/>
      <c r="F5" s="52"/>
      <c r="G5" s="53"/>
    </row>
    <row r="6" spans="1:7" x14ac:dyDescent="0.3">
      <c r="A6" s="54" t="s">
        <v>25</v>
      </c>
      <c r="B6" s="55"/>
      <c r="C6" s="55"/>
      <c r="D6" s="57" t="s">
        <v>26</v>
      </c>
      <c r="E6" s="57"/>
      <c r="F6" s="55"/>
      <c r="G6" s="58"/>
    </row>
    <row r="7" spans="1:7" x14ac:dyDescent="0.3">
      <c r="A7" s="59" t="s">
        <v>27</v>
      </c>
      <c r="B7" s="60">
        <v>3210455</v>
      </c>
      <c r="C7" s="60">
        <v>3404516</v>
      </c>
      <c r="D7" s="1205" t="s">
        <v>28</v>
      </c>
      <c r="E7" s="1205"/>
      <c r="F7" s="60">
        <v>53923430</v>
      </c>
      <c r="G7" s="62">
        <v>46220959</v>
      </c>
    </row>
    <row r="8" spans="1:7" x14ac:dyDescent="0.3">
      <c r="A8" s="59" t="s">
        <v>29</v>
      </c>
      <c r="B8" s="60">
        <v>17719921</v>
      </c>
      <c r="C8" s="60">
        <v>20768364</v>
      </c>
      <c r="D8" s="1205" t="s">
        <v>30</v>
      </c>
      <c r="E8" s="1205"/>
      <c r="F8" s="60">
        <v>1885118</v>
      </c>
      <c r="G8" s="62">
        <v>0</v>
      </c>
    </row>
    <row r="9" spans="1:7" x14ac:dyDescent="0.3">
      <c r="A9" s="59" t="s">
        <v>31</v>
      </c>
      <c r="B9" s="60">
        <v>84133</v>
      </c>
      <c r="C9" s="60">
        <v>75133</v>
      </c>
      <c r="D9" s="1205" t="s">
        <v>32</v>
      </c>
      <c r="E9" s="1205"/>
      <c r="F9" s="60">
        <v>0</v>
      </c>
      <c r="G9" s="62">
        <v>9999984</v>
      </c>
    </row>
    <row r="10" spans="1:7" x14ac:dyDescent="0.3">
      <c r="A10" s="59" t="s">
        <v>33</v>
      </c>
      <c r="B10" s="60">
        <v>0</v>
      </c>
      <c r="C10" s="60">
        <v>0</v>
      </c>
      <c r="D10" s="1205" t="s">
        <v>34</v>
      </c>
      <c r="E10" s="1205"/>
      <c r="F10" s="60">
        <v>0</v>
      </c>
      <c r="G10" s="62">
        <v>0</v>
      </c>
    </row>
    <row r="11" spans="1:7" x14ac:dyDescent="0.3">
      <c r="A11" s="59" t="s">
        <v>35</v>
      </c>
      <c r="B11" s="60" t="s">
        <v>244</v>
      </c>
      <c r="C11" s="60">
        <v>0</v>
      </c>
      <c r="D11" s="1205" t="s">
        <v>36</v>
      </c>
      <c r="E11" s="1205"/>
      <c r="F11" s="60">
        <v>0</v>
      </c>
      <c r="G11" s="62">
        <v>0</v>
      </c>
    </row>
    <row r="12" spans="1:7" ht="33" customHeight="1" x14ac:dyDescent="0.3">
      <c r="A12" s="513" t="s">
        <v>37</v>
      </c>
      <c r="B12" s="60">
        <v>-5219307</v>
      </c>
      <c r="C12" s="60">
        <v>-5027550</v>
      </c>
      <c r="D12" s="1205" t="s">
        <v>38</v>
      </c>
      <c r="E12" s="1205"/>
      <c r="F12" s="60">
        <v>0</v>
      </c>
      <c r="G12" s="62">
        <v>0</v>
      </c>
    </row>
    <row r="13" spans="1:7" x14ac:dyDescent="0.3">
      <c r="A13" s="59" t="s">
        <v>39</v>
      </c>
      <c r="B13" s="60">
        <v>0</v>
      </c>
      <c r="C13" s="60">
        <v>0</v>
      </c>
      <c r="D13" s="1205" t="s">
        <v>40</v>
      </c>
      <c r="E13" s="1205"/>
      <c r="F13" s="60">
        <v>0</v>
      </c>
      <c r="G13" s="62">
        <v>0</v>
      </c>
    </row>
    <row r="14" spans="1:7" x14ac:dyDescent="0.3">
      <c r="A14" s="64"/>
      <c r="B14" s="60"/>
      <c r="C14" s="60"/>
      <c r="D14" s="1205" t="s">
        <v>41</v>
      </c>
      <c r="E14" s="1205"/>
      <c r="F14" s="60">
        <v>0</v>
      </c>
      <c r="G14" s="62">
        <v>0</v>
      </c>
    </row>
    <row r="15" spans="1:7" x14ac:dyDescent="0.3">
      <c r="A15" s="64"/>
      <c r="B15" s="65"/>
      <c r="C15" s="65"/>
      <c r="D15" s="56"/>
      <c r="E15" s="56"/>
      <c r="F15" s="60"/>
      <c r="G15" s="62"/>
    </row>
    <row r="16" spans="1:7" x14ac:dyDescent="0.3">
      <c r="A16" s="97" t="s">
        <v>42</v>
      </c>
      <c r="B16" s="46">
        <f>SUM(B7:B15)</f>
        <v>15795202</v>
      </c>
      <c r="C16" s="46">
        <f>SUM(C7:C15)+1</f>
        <v>19220464</v>
      </c>
      <c r="D16" s="98" t="s">
        <v>43</v>
      </c>
      <c r="E16" s="98"/>
      <c r="F16" s="46">
        <f>SUM(F7:F15)</f>
        <v>55808548</v>
      </c>
      <c r="G16" s="87">
        <f>SUM(G7:G15)</f>
        <v>56220943</v>
      </c>
    </row>
    <row r="17" spans="1:7" x14ac:dyDescent="0.3">
      <c r="A17" s="64"/>
      <c r="B17" s="66"/>
      <c r="C17" s="66"/>
      <c r="D17" s="67"/>
      <c r="E17" s="67"/>
      <c r="F17" s="66"/>
      <c r="G17" s="68"/>
    </row>
    <row r="18" spans="1:7" x14ac:dyDescent="0.3">
      <c r="A18" s="54" t="s">
        <v>44</v>
      </c>
      <c r="B18" s="60"/>
      <c r="C18" s="60"/>
      <c r="D18" s="57" t="s">
        <v>45</v>
      </c>
      <c r="E18" s="57"/>
      <c r="F18" s="69"/>
      <c r="G18" s="70"/>
    </row>
    <row r="19" spans="1:7" x14ac:dyDescent="0.3">
      <c r="A19" s="59" t="s">
        <v>46</v>
      </c>
      <c r="B19" s="60">
        <v>0</v>
      </c>
      <c r="C19" s="60">
        <v>0</v>
      </c>
      <c r="D19" s="61" t="s">
        <v>47</v>
      </c>
      <c r="E19" s="61"/>
      <c r="F19" s="60">
        <v>0</v>
      </c>
      <c r="G19" s="62">
        <v>0</v>
      </c>
    </row>
    <row r="20" spans="1:7" x14ac:dyDescent="0.3">
      <c r="A20" s="63" t="s">
        <v>48</v>
      </c>
      <c r="B20" s="60">
        <v>0</v>
      </c>
      <c r="C20" s="60">
        <v>0</v>
      </c>
      <c r="D20" s="741" t="s">
        <v>49</v>
      </c>
      <c r="E20" s="741"/>
      <c r="F20" s="60">
        <v>0</v>
      </c>
      <c r="G20" s="62">
        <v>0</v>
      </c>
    </row>
    <row r="21" spans="1:7" ht="16.5" customHeight="1" x14ac:dyDescent="0.3">
      <c r="A21" s="512" t="s">
        <v>50</v>
      </c>
      <c r="B21" s="60">
        <v>21655591</v>
      </c>
      <c r="C21" s="60">
        <v>21655591</v>
      </c>
      <c r="D21" s="61" t="s">
        <v>51</v>
      </c>
      <c r="E21" s="61"/>
      <c r="F21" s="60">
        <v>42500076</v>
      </c>
      <c r="G21" s="62">
        <v>42500076</v>
      </c>
    </row>
    <row r="22" spans="1:7" ht="16.5" customHeight="1" x14ac:dyDescent="0.3">
      <c r="A22" s="59" t="s">
        <v>52</v>
      </c>
      <c r="B22" s="60">
        <v>109304528</v>
      </c>
      <c r="C22" s="60">
        <v>109246410</v>
      </c>
      <c r="D22" s="61" t="s">
        <v>53</v>
      </c>
      <c r="E22" s="61"/>
      <c r="F22" s="60"/>
      <c r="G22" s="62">
        <v>0</v>
      </c>
    </row>
    <row r="23" spans="1:7" ht="33" customHeight="1" x14ac:dyDescent="0.3">
      <c r="A23" s="514" t="s">
        <v>54</v>
      </c>
      <c r="B23" s="60">
        <v>247385</v>
      </c>
      <c r="C23" s="60">
        <v>247385</v>
      </c>
      <c r="D23" s="1205" t="s">
        <v>55</v>
      </c>
      <c r="E23" s="1205"/>
      <c r="F23" s="60">
        <v>0</v>
      </c>
      <c r="G23" s="62">
        <v>0</v>
      </c>
    </row>
    <row r="24" spans="1:7" x14ac:dyDescent="0.3">
      <c r="A24" s="63" t="s">
        <v>56</v>
      </c>
      <c r="B24" s="60">
        <v>-91944464</v>
      </c>
      <c r="C24" s="60">
        <v>-78931086</v>
      </c>
      <c r="D24" s="61" t="s">
        <v>57</v>
      </c>
      <c r="E24" s="61"/>
      <c r="F24" s="60">
        <v>7619</v>
      </c>
      <c r="G24" s="62">
        <v>734569</v>
      </c>
    </row>
    <row r="25" spans="1:7" x14ac:dyDescent="0.3">
      <c r="A25" s="59" t="s">
        <v>58</v>
      </c>
      <c r="B25" s="60">
        <v>12329513</v>
      </c>
      <c r="C25" s="60">
        <v>12583833</v>
      </c>
      <c r="D25" s="61"/>
      <c r="E25" s="61"/>
      <c r="F25" s="60"/>
      <c r="G25" s="62"/>
    </row>
    <row r="26" spans="1:7" x14ac:dyDescent="0.3">
      <c r="A26" s="63" t="s">
        <v>59</v>
      </c>
      <c r="B26" s="60">
        <v>0</v>
      </c>
      <c r="C26" s="60">
        <v>0</v>
      </c>
      <c r="D26" s="71"/>
      <c r="E26" s="71"/>
      <c r="F26" s="60"/>
      <c r="G26" s="62"/>
    </row>
    <row r="27" spans="1:7" x14ac:dyDescent="0.3">
      <c r="A27" s="59" t="s">
        <v>60</v>
      </c>
      <c r="B27" s="60">
        <v>13624403</v>
      </c>
      <c r="C27" s="60">
        <v>13624403</v>
      </c>
      <c r="D27" s="71"/>
      <c r="E27" s="71"/>
      <c r="F27" s="69"/>
      <c r="G27" s="70"/>
    </row>
    <row r="28" spans="1:7" x14ac:dyDescent="0.3">
      <c r="A28" s="72"/>
      <c r="B28" s="60"/>
      <c r="C28" s="60"/>
      <c r="D28" s="71"/>
      <c r="E28" s="71"/>
      <c r="F28" s="69"/>
      <c r="G28" s="70"/>
    </row>
    <row r="29" spans="1:7" x14ac:dyDescent="0.3">
      <c r="A29" s="97" t="s">
        <v>61</v>
      </c>
      <c r="B29" s="46">
        <f>SUM(B19:B27)-1</f>
        <v>65216955</v>
      </c>
      <c r="C29" s="46">
        <f>SUM(C19:C27)-1</f>
        <v>78426535</v>
      </c>
      <c r="D29" s="99" t="s">
        <v>62</v>
      </c>
      <c r="E29" s="99"/>
      <c r="F29" s="46">
        <f>SUM(F19:F27)</f>
        <v>42507695</v>
      </c>
      <c r="G29" s="87">
        <f>SUM(G19:G27)</f>
        <v>43234645</v>
      </c>
    </row>
    <row r="30" spans="1:7" x14ac:dyDescent="0.3">
      <c r="A30" s="72"/>
      <c r="B30" s="60"/>
      <c r="C30" s="60"/>
      <c r="D30" s="71"/>
      <c r="E30" s="71"/>
      <c r="F30" s="65"/>
      <c r="G30" s="73"/>
    </row>
    <row r="31" spans="1:7" x14ac:dyDescent="0.3">
      <c r="A31" s="97" t="s">
        <v>63</v>
      </c>
      <c r="B31" s="46">
        <f>B29+B16</f>
        <v>81012157</v>
      </c>
      <c r="C31" s="46">
        <f>C29+C16</f>
        <v>97646999</v>
      </c>
      <c r="D31" s="99" t="s">
        <v>64</v>
      </c>
      <c r="E31" s="99"/>
      <c r="F31" s="46">
        <f>F29+F16</f>
        <v>98316243</v>
      </c>
      <c r="G31" s="87">
        <f>G29+G16</f>
        <v>99455588</v>
      </c>
    </row>
    <row r="32" spans="1:7" x14ac:dyDescent="0.3">
      <c r="A32" s="64"/>
      <c r="B32" s="74"/>
      <c r="C32" s="74"/>
      <c r="D32" s="71"/>
      <c r="E32" s="71"/>
      <c r="F32" s="69"/>
      <c r="G32" s="70"/>
    </row>
    <row r="33" spans="1:7" x14ac:dyDescent="0.3">
      <c r="A33" s="64"/>
      <c r="B33" s="60"/>
      <c r="C33" s="60"/>
      <c r="D33" s="75" t="s">
        <v>65</v>
      </c>
      <c r="E33" s="75"/>
      <c r="F33" s="65"/>
      <c r="G33" s="73"/>
    </row>
    <row r="34" spans="1:7" x14ac:dyDescent="0.3">
      <c r="A34" s="64"/>
      <c r="B34" s="65"/>
      <c r="C34" s="65"/>
      <c r="D34" s="99" t="s">
        <v>66</v>
      </c>
      <c r="E34" s="99"/>
      <c r="F34" s="88">
        <f>SUM(F35:F37)</f>
        <v>90494826</v>
      </c>
      <c r="G34" s="89">
        <f>SUM(G35:G37)</f>
        <v>90494826</v>
      </c>
    </row>
    <row r="35" spans="1:7" x14ac:dyDescent="0.3">
      <c r="A35" s="64"/>
      <c r="B35" s="65"/>
      <c r="C35" s="65"/>
      <c r="D35" s="61" t="s">
        <v>67</v>
      </c>
      <c r="E35" s="61"/>
      <c r="F35" s="60">
        <v>90494826</v>
      </c>
      <c r="G35" s="62">
        <v>90494826</v>
      </c>
    </row>
    <row r="36" spans="1:7" x14ac:dyDescent="0.3">
      <c r="A36" s="64"/>
      <c r="B36" s="65"/>
      <c r="C36" s="65"/>
      <c r="D36" s="61" t="s">
        <v>68</v>
      </c>
      <c r="E36" s="61"/>
      <c r="F36" s="60">
        <v>0</v>
      </c>
      <c r="G36" s="62">
        <v>0</v>
      </c>
    </row>
    <row r="37" spans="1:7" ht="33" x14ac:dyDescent="0.3">
      <c r="A37" s="64"/>
      <c r="B37" s="65"/>
      <c r="C37" s="65"/>
      <c r="D37" s="61" t="s">
        <v>69</v>
      </c>
      <c r="E37" s="61"/>
      <c r="F37" s="60"/>
      <c r="G37" s="62">
        <v>0</v>
      </c>
    </row>
    <row r="38" spans="1:7" x14ac:dyDescent="0.3">
      <c r="A38" s="72"/>
      <c r="B38" s="66"/>
      <c r="C38" s="66"/>
      <c r="D38" s="99" t="s">
        <v>70</v>
      </c>
      <c r="E38" s="99"/>
      <c r="F38" s="88">
        <f>SUM(F39:F43)-1</f>
        <v>-112875212</v>
      </c>
      <c r="G38" s="89">
        <f>SUM(G39:G43)</f>
        <v>-97379715</v>
      </c>
    </row>
    <row r="39" spans="1:7" x14ac:dyDescent="0.3">
      <c r="A39" s="72"/>
      <c r="B39" s="66"/>
      <c r="C39" s="66"/>
      <c r="D39" s="61" t="s">
        <v>71</v>
      </c>
      <c r="E39" s="61"/>
      <c r="F39" s="60">
        <v>-15495493</v>
      </c>
      <c r="G39" s="62">
        <v>-20531030</v>
      </c>
    </row>
    <row r="40" spans="1:7" x14ac:dyDescent="0.3">
      <c r="A40" s="72"/>
      <c r="B40" s="66"/>
      <c r="C40" s="66"/>
      <c r="D40" s="61" t="s">
        <v>72</v>
      </c>
      <c r="E40" s="61"/>
      <c r="F40" s="60">
        <v>-125679037</v>
      </c>
      <c r="G40" s="62">
        <v>-103027763</v>
      </c>
    </row>
    <row r="41" spans="1:7" x14ac:dyDescent="0.3">
      <c r="A41" s="64"/>
      <c r="B41" s="65"/>
      <c r="C41" s="65"/>
      <c r="D41" s="61" t="s">
        <v>73</v>
      </c>
      <c r="E41" s="61"/>
      <c r="F41" s="60">
        <v>28299319</v>
      </c>
      <c r="G41" s="62">
        <v>28299319</v>
      </c>
    </row>
    <row r="42" spans="1:7" x14ac:dyDescent="0.3">
      <c r="A42" s="64"/>
      <c r="B42" s="65"/>
      <c r="C42" s="65"/>
      <c r="D42" s="61" t="s">
        <v>74</v>
      </c>
      <c r="E42" s="61"/>
      <c r="F42" s="60" t="s">
        <v>244</v>
      </c>
      <c r="G42" s="62"/>
    </row>
    <row r="43" spans="1:7" ht="33" x14ac:dyDescent="0.3">
      <c r="A43" s="64"/>
      <c r="B43" s="65"/>
      <c r="C43" s="65"/>
      <c r="D43" s="61" t="s">
        <v>75</v>
      </c>
      <c r="E43" s="61"/>
      <c r="F43" s="60">
        <v>0</v>
      </c>
      <c r="G43" s="62">
        <v>-2120241</v>
      </c>
    </row>
    <row r="44" spans="1:7" ht="33" x14ac:dyDescent="0.3">
      <c r="A44" s="64"/>
      <c r="B44" s="65"/>
      <c r="C44" s="65"/>
      <c r="D44" s="100" t="s">
        <v>76</v>
      </c>
      <c r="E44" s="100"/>
      <c r="F44" s="90">
        <f>SUM(F45:F46)</f>
        <v>5076300</v>
      </c>
      <c r="G44" s="91">
        <f>SUM(G45:G46)</f>
        <v>5076300</v>
      </c>
    </row>
    <row r="45" spans="1:7" x14ac:dyDescent="0.3">
      <c r="A45" s="59"/>
      <c r="B45" s="65"/>
      <c r="C45" s="65"/>
      <c r="D45" s="61" t="s">
        <v>77</v>
      </c>
      <c r="E45" s="61"/>
      <c r="F45" s="60"/>
      <c r="G45" s="60"/>
    </row>
    <row r="46" spans="1:7" ht="33" x14ac:dyDescent="0.3">
      <c r="A46" s="76"/>
      <c r="B46" s="77"/>
      <c r="C46" s="77"/>
      <c r="D46" s="61" t="s">
        <v>78</v>
      </c>
      <c r="E46" s="61"/>
      <c r="F46" s="60">
        <v>5076300</v>
      </c>
      <c r="G46" s="62">
        <v>5076300</v>
      </c>
    </row>
    <row r="47" spans="1:7" x14ac:dyDescent="0.3">
      <c r="A47" s="64"/>
      <c r="B47" s="77"/>
      <c r="C47" s="77"/>
      <c r="D47" s="78"/>
      <c r="E47" s="78"/>
      <c r="F47" s="77"/>
      <c r="G47" s="79"/>
    </row>
    <row r="48" spans="1:7" x14ac:dyDescent="0.3">
      <c r="A48" s="59"/>
      <c r="B48" s="77"/>
      <c r="C48" s="77"/>
      <c r="D48" s="99" t="s">
        <v>79</v>
      </c>
      <c r="E48" s="99"/>
      <c r="F48" s="92">
        <f>F44+F38+F34</f>
        <v>-17304086</v>
      </c>
      <c r="G48" s="93">
        <f>G44+G38+G34</f>
        <v>-1808589</v>
      </c>
    </row>
    <row r="49" spans="1:8" x14ac:dyDescent="0.3">
      <c r="A49" s="76"/>
      <c r="B49" s="77"/>
      <c r="C49" s="77"/>
      <c r="D49" s="67"/>
      <c r="E49" s="67"/>
      <c r="F49" s="80"/>
      <c r="G49" s="81"/>
    </row>
    <row r="50" spans="1:8" ht="33" x14ac:dyDescent="0.3">
      <c r="A50" s="64"/>
      <c r="D50" s="99" t="s">
        <v>80</v>
      </c>
      <c r="E50" s="99"/>
      <c r="F50" s="92">
        <f>F48+F31</f>
        <v>81012157</v>
      </c>
      <c r="G50" s="93">
        <f>G48+G31</f>
        <v>97646999</v>
      </c>
      <c r="H50" s="714" t="str">
        <f>IF($B$31=$F$50,"","VALOR INCORRECTO!! TOTAL DE ACTIVOS TIENE QUE SER IGUAL AL TOTAL DE LA SUMA DE PASIVO Y HACIENDA")</f>
        <v/>
      </c>
    </row>
    <row r="51" spans="1:8" ht="17.25" thickBot="1" x14ac:dyDescent="0.35">
      <c r="A51" s="82"/>
      <c r="B51" s="83"/>
      <c r="C51" s="83"/>
      <c r="D51" s="84"/>
      <c r="E51" s="84"/>
      <c r="F51" s="85"/>
      <c r="G51" s="86"/>
      <c r="H51" s="714" t="str">
        <f>IF($C$31=$G$50,"","VALOR INCORRECTO!! TOTAL DE ACTIVOS TIENE QUE SER IGUAL AL TOTAL DE LA SUMA DE PASIVO Y HCIENDA")</f>
        <v/>
      </c>
    </row>
    <row r="52" spans="1:8" x14ac:dyDescent="0.3">
      <c r="A52" s="48" t="s">
        <v>81</v>
      </c>
      <c r="B52" s="475"/>
      <c r="C52" s="475"/>
      <c r="D52" s="50"/>
      <c r="E52" s="50"/>
      <c r="F52" s="476"/>
      <c r="G52" s="476"/>
      <c r="H52" s="714"/>
    </row>
    <row r="53" spans="1:8" x14ac:dyDescent="0.3">
      <c r="B53" s="475"/>
      <c r="C53" s="475"/>
      <c r="D53" s="50"/>
      <c r="E53" s="50"/>
      <c r="F53" s="476"/>
      <c r="G53" s="476"/>
      <c r="H53" s="714"/>
    </row>
    <row r="54" spans="1:8" x14ac:dyDescent="0.3">
      <c r="A54" s="50"/>
      <c r="B54" s="475"/>
      <c r="C54" s="475"/>
      <c r="D54" s="50"/>
      <c r="E54" s="50"/>
      <c r="F54" s="476"/>
      <c r="G54" s="476"/>
      <c r="H54" s="714"/>
    </row>
    <row r="55" spans="1:8" x14ac:dyDescent="0.3">
      <c r="A55" s="50"/>
      <c r="B55" s="475"/>
      <c r="C55" s="475"/>
      <c r="D55" s="50"/>
      <c r="E55" s="50"/>
      <c r="F55" s="476"/>
      <c r="G55" s="476"/>
      <c r="H55" s="714"/>
    </row>
    <row r="56" spans="1:8" x14ac:dyDescent="0.3">
      <c r="A56" s="50"/>
      <c r="B56" s="475"/>
      <c r="C56" s="475"/>
      <c r="D56" s="50"/>
      <c r="E56" s="50"/>
      <c r="F56" s="476"/>
      <c r="G56" s="476"/>
      <c r="H56" s="714"/>
    </row>
    <row r="59" spans="1:8" x14ac:dyDescent="0.3">
      <c r="B59" s="95"/>
      <c r="C59" s="96" t="s">
        <v>82</v>
      </c>
    </row>
  </sheetData>
  <sheetProtection formatColumns="0" formatRows="0" insertHyperlinks="0"/>
  <mergeCells count="12">
    <mergeCell ref="D11:E11"/>
    <mergeCell ref="D12:E12"/>
    <mergeCell ref="D13:E13"/>
    <mergeCell ref="D14:E14"/>
    <mergeCell ref="D23:E23"/>
    <mergeCell ref="D7:E7"/>
    <mergeCell ref="D8:E8"/>
    <mergeCell ref="D9:E9"/>
    <mergeCell ref="D10:E10"/>
    <mergeCell ref="A1:G1"/>
    <mergeCell ref="A2:G2"/>
    <mergeCell ref="A3:G3"/>
  </mergeCells>
  <printOptions horizontalCentered="1"/>
  <pageMargins left="0.27559055118110237" right="0.15748031496062992" top="0.39370078740157483" bottom="0.51181102362204722" header="0.31496062992125984" footer="0.31496062992125984"/>
  <pageSetup scale="63"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36"/>
  <sheetViews>
    <sheetView view="pageBreakPreview" zoomScale="115" zoomScaleNormal="100" zoomScaleSheetLayoutView="115" workbookViewId="0">
      <selection activeCell="F32" sqref="F32"/>
    </sheetView>
  </sheetViews>
  <sheetFormatPr baseColWidth="10" defaultColWidth="11.28515625" defaultRowHeight="16.5" x14ac:dyDescent="0.25"/>
  <cols>
    <col min="1" max="1" width="39.85546875" style="270" customWidth="1"/>
    <col min="2" max="7" width="13.7109375" style="270" customWidth="1"/>
    <col min="8" max="16384" width="11.28515625" style="270"/>
  </cols>
  <sheetData>
    <row r="1" spans="1:7" x14ac:dyDescent="0.25">
      <c r="A1" s="1233" t="str">
        <f>'ETCA-I-01'!A1:G1</f>
        <v>TELEVISORA DE HERMOSILLO, S.A. DE C.V.</v>
      </c>
      <c r="B1" s="1233"/>
      <c r="C1" s="1233"/>
      <c r="D1" s="1233"/>
      <c r="E1" s="1233"/>
      <c r="F1" s="1233"/>
      <c r="G1" s="1233"/>
    </row>
    <row r="2" spans="1:7" s="272" customFormat="1" x14ac:dyDescent="0.25">
      <c r="A2" s="1233" t="s">
        <v>499</v>
      </c>
      <c r="B2" s="1233"/>
      <c r="C2" s="1233"/>
      <c r="D2" s="1233"/>
      <c r="E2" s="1233"/>
      <c r="F2" s="1233"/>
      <c r="G2" s="1233"/>
    </row>
    <row r="3" spans="1:7" s="272" customFormat="1" x14ac:dyDescent="0.25">
      <c r="A3" s="1233" t="s">
        <v>659</v>
      </c>
      <c r="B3" s="1233"/>
      <c r="C3" s="1233"/>
      <c r="D3" s="1233"/>
      <c r="E3" s="1233"/>
      <c r="F3" s="1233"/>
      <c r="G3" s="1233"/>
    </row>
    <row r="4" spans="1:7" s="272" customFormat="1" x14ac:dyDescent="0.25">
      <c r="A4" s="1234" t="str">
        <f>'ETCA-I-03'!A3:D3</f>
        <v>Del 01 de Enero al 31 de Diciembre de 2020</v>
      </c>
      <c r="B4" s="1234"/>
      <c r="C4" s="1234"/>
      <c r="D4" s="1234"/>
      <c r="E4" s="1234"/>
      <c r="F4" s="1234"/>
      <c r="G4" s="1234"/>
    </row>
    <row r="5" spans="1:7" s="272" customFormat="1" ht="17.25" thickBot="1" x14ac:dyDescent="0.3">
      <c r="A5" s="1366" t="s">
        <v>1038</v>
      </c>
      <c r="B5" s="1366"/>
      <c r="C5" s="1366"/>
      <c r="D5" s="1366"/>
      <c r="E5" s="1366"/>
      <c r="F5" s="161"/>
      <c r="G5" s="740"/>
    </row>
    <row r="6" spans="1:7" s="281" customFormat="1" ht="38.25" x14ac:dyDescent="0.25">
      <c r="A6" s="1391" t="s">
        <v>659</v>
      </c>
      <c r="B6" s="194" t="s">
        <v>502</v>
      </c>
      <c r="C6" s="194" t="s">
        <v>432</v>
      </c>
      <c r="D6" s="194" t="s">
        <v>503</v>
      </c>
      <c r="E6" s="195" t="s">
        <v>504</v>
      </c>
      <c r="F6" s="195" t="s">
        <v>505</v>
      </c>
      <c r="G6" s="196" t="s">
        <v>506</v>
      </c>
    </row>
    <row r="7" spans="1:7" s="284" customFormat="1" ht="17.25" thickBot="1" x14ac:dyDescent="0.3">
      <c r="A7" s="1392"/>
      <c r="B7" s="282" t="s">
        <v>412</v>
      </c>
      <c r="C7" s="282" t="s">
        <v>413</v>
      </c>
      <c r="D7" s="282" t="s">
        <v>507</v>
      </c>
      <c r="E7" s="282" t="s">
        <v>415</v>
      </c>
      <c r="F7" s="282" t="s">
        <v>416</v>
      </c>
      <c r="G7" s="283" t="s">
        <v>508</v>
      </c>
    </row>
    <row r="8" spans="1:7" ht="21" customHeight="1" x14ac:dyDescent="0.25">
      <c r="A8" s="285" t="s">
        <v>1292</v>
      </c>
      <c r="B8" s="448">
        <v>10133211</v>
      </c>
      <c r="C8" s="448">
        <v>-1273382</v>
      </c>
      <c r="D8" s="448">
        <f>IF($A8="","",B8+C8)</f>
        <v>8859829</v>
      </c>
      <c r="E8" s="448">
        <v>8859829</v>
      </c>
      <c r="F8" s="448">
        <v>8017344</v>
      </c>
      <c r="G8" s="501">
        <f>IF($A8="","",D8-E8)</f>
        <v>0</v>
      </c>
    </row>
    <row r="9" spans="1:7" ht="21" customHeight="1" x14ac:dyDescent="0.25">
      <c r="A9" s="285" t="s">
        <v>1293</v>
      </c>
      <c r="B9" s="448">
        <v>22385427</v>
      </c>
      <c r="C9" s="448">
        <v>-56911</v>
      </c>
      <c r="D9" s="448">
        <f t="shared" ref="D9:D30" si="0">IF($A9="","",B9+C9)</f>
        <v>22328516</v>
      </c>
      <c r="E9" s="448">
        <v>22328516</v>
      </c>
      <c r="F9" s="448">
        <v>21238045</v>
      </c>
      <c r="G9" s="501">
        <f t="shared" ref="G9:G30" si="1">IF($A9="","",D9-E9)</f>
        <v>0</v>
      </c>
    </row>
    <row r="10" spans="1:7" ht="21" customHeight="1" x14ac:dyDescent="0.25">
      <c r="A10" s="285" t="s">
        <v>1294</v>
      </c>
      <c r="B10" s="448">
        <v>3987053</v>
      </c>
      <c r="C10" s="448">
        <v>-845290</v>
      </c>
      <c r="D10" s="448">
        <f t="shared" si="0"/>
        <v>3141763</v>
      </c>
      <c r="E10" s="448">
        <v>3141763</v>
      </c>
      <c r="F10" s="448">
        <v>2999975</v>
      </c>
      <c r="G10" s="501">
        <f t="shared" si="1"/>
        <v>0</v>
      </c>
    </row>
    <row r="11" spans="1:7" ht="21" customHeight="1" x14ac:dyDescent="0.25">
      <c r="A11" s="285" t="s">
        <v>1295</v>
      </c>
      <c r="B11" s="448">
        <v>30526611</v>
      </c>
      <c r="C11" s="448">
        <v>-840221</v>
      </c>
      <c r="D11" s="448">
        <f t="shared" si="0"/>
        <v>29686390</v>
      </c>
      <c r="E11" s="448">
        <v>29686390</v>
      </c>
      <c r="F11" s="448">
        <v>28801323</v>
      </c>
      <c r="G11" s="501">
        <f t="shared" si="1"/>
        <v>0</v>
      </c>
    </row>
    <row r="12" spans="1:7" ht="21" customHeight="1" x14ac:dyDescent="0.25">
      <c r="A12" s="285" t="s">
        <v>1296</v>
      </c>
      <c r="B12" s="448">
        <v>30021371</v>
      </c>
      <c r="C12" s="448">
        <v>-2014848</v>
      </c>
      <c r="D12" s="448">
        <f t="shared" si="0"/>
        <v>28006523</v>
      </c>
      <c r="E12" s="448">
        <v>28006523</v>
      </c>
      <c r="F12" s="448">
        <v>26692389</v>
      </c>
      <c r="G12" s="501">
        <f t="shared" si="1"/>
        <v>0</v>
      </c>
    </row>
    <row r="13" spans="1:7" ht="21" customHeight="1" x14ac:dyDescent="0.25">
      <c r="A13" s="285" t="s">
        <v>1297</v>
      </c>
      <c r="B13" s="448">
        <v>6651185</v>
      </c>
      <c r="C13" s="448">
        <v>570588</v>
      </c>
      <c r="D13" s="448">
        <f t="shared" si="0"/>
        <v>7221773</v>
      </c>
      <c r="E13" s="448">
        <v>7221773</v>
      </c>
      <c r="F13" s="448">
        <v>6793163</v>
      </c>
      <c r="G13" s="501">
        <f t="shared" si="1"/>
        <v>0</v>
      </c>
    </row>
    <row r="14" spans="1:7" ht="21" customHeight="1" x14ac:dyDescent="0.25">
      <c r="A14" s="285" t="s">
        <v>1298</v>
      </c>
      <c r="B14" s="448">
        <v>1838878</v>
      </c>
      <c r="C14" s="448">
        <v>-53782</v>
      </c>
      <c r="D14" s="448">
        <f t="shared" si="0"/>
        <v>1785096</v>
      </c>
      <c r="E14" s="448">
        <v>1785096</v>
      </c>
      <c r="F14" s="448">
        <v>1602033</v>
      </c>
      <c r="G14" s="501">
        <f t="shared" si="1"/>
        <v>0</v>
      </c>
    </row>
    <row r="15" spans="1:7" ht="21" customHeight="1" x14ac:dyDescent="0.25">
      <c r="A15" s="285"/>
      <c r="B15" s="448"/>
      <c r="C15" s="448"/>
      <c r="D15" s="448" t="str">
        <f t="shared" si="0"/>
        <v/>
      </c>
      <c r="E15" s="448"/>
      <c r="F15" s="448"/>
      <c r="G15" s="501" t="str">
        <f t="shared" si="1"/>
        <v/>
      </c>
    </row>
    <row r="16" spans="1:7" ht="21" customHeight="1" x14ac:dyDescent="0.25">
      <c r="A16" s="285"/>
      <c r="B16" s="448"/>
      <c r="C16" s="448"/>
      <c r="D16" s="448" t="str">
        <f t="shared" si="0"/>
        <v/>
      </c>
      <c r="E16" s="448"/>
      <c r="F16" s="448"/>
      <c r="G16" s="501" t="str">
        <f t="shared" si="1"/>
        <v/>
      </c>
    </row>
    <row r="17" spans="1:8" ht="21" customHeight="1" x14ac:dyDescent="0.25">
      <c r="A17" s="285"/>
      <c r="B17" s="448"/>
      <c r="C17" s="448"/>
      <c r="D17" s="448" t="str">
        <f t="shared" si="0"/>
        <v/>
      </c>
      <c r="E17" s="448"/>
      <c r="F17" s="448"/>
      <c r="G17" s="501" t="str">
        <f t="shared" si="1"/>
        <v/>
      </c>
    </row>
    <row r="18" spans="1:8" ht="21" customHeight="1" x14ac:dyDescent="0.25">
      <c r="A18" s="285"/>
      <c r="B18" s="448"/>
      <c r="C18" s="448"/>
      <c r="D18" s="448" t="str">
        <f t="shared" si="0"/>
        <v/>
      </c>
      <c r="E18" s="448"/>
      <c r="F18" s="448"/>
      <c r="G18" s="501" t="str">
        <f t="shared" si="1"/>
        <v/>
      </c>
    </row>
    <row r="19" spans="1:8" ht="21" customHeight="1" x14ac:dyDescent="0.25">
      <c r="A19" s="285"/>
      <c r="B19" s="448"/>
      <c r="C19" s="448"/>
      <c r="D19" s="448" t="str">
        <f t="shared" si="0"/>
        <v/>
      </c>
      <c r="E19" s="448"/>
      <c r="F19" s="448"/>
      <c r="G19" s="501" t="str">
        <f t="shared" si="1"/>
        <v/>
      </c>
    </row>
    <row r="20" spans="1:8" ht="21" customHeight="1" x14ac:dyDescent="0.25">
      <c r="A20" s="285"/>
      <c r="B20" s="448"/>
      <c r="C20" s="448"/>
      <c r="D20" s="448" t="str">
        <f t="shared" si="0"/>
        <v/>
      </c>
      <c r="E20" s="448"/>
      <c r="F20" s="448"/>
      <c r="G20" s="501" t="str">
        <f t="shared" si="1"/>
        <v/>
      </c>
    </row>
    <row r="21" spans="1:8" ht="21" customHeight="1" x14ac:dyDescent="0.25">
      <c r="A21" s="285"/>
      <c r="B21" s="448"/>
      <c r="C21" s="448"/>
      <c r="D21" s="448" t="str">
        <f t="shared" si="0"/>
        <v/>
      </c>
      <c r="E21" s="448"/>
      <c r="F21" s="448"/>
      <c r="G21" s="501" t="str">
        <f t="shared" si="1"/>
        <v/>
      </c>
    </row>
    <row r="22" spans="1:8" ht="21" customHeight="1" x14ac:dyDescent="0.25">
      <c r="A22" s="285"/>
      <c r="B22" s="448"/>
      <c r="C22" s="448"/>
      <c r="D22" s="448" t="str">
        <f t="shared" si="0"/>
        <v/>
      </c>
      <c r="E22" s="448"/>
      <c r="F22" s="448"/>
      <c r="G22" s="501" t="str">
        <f t="shared" si="1"/>
        <v/>
      </c>
    </row>
    <row r="23" spans="1:8" ht="21" customHeight="1" x14ac:dyDescent="0.25">
      <c r="A23" s="285"/>
      <c r="B23" s="448"/>
      <c r="C23" s="448"/>
      <c r="D23" s="448" t="str">
        <f t="shared" si="0"/>
        <v/>
      </c>
      <c r="E23" s="448"/>
      <c r="F23" s="448"/>
      <c r="G23" s="501" t="str">
        <f t="shared" si="1"/>
        <v/>
      </c>
    </row>
    <row r="24" spans="1:8" ht="21" customHeight="1" x14ac:dyDescent="0.25">
      <c r="A24" s="285"/>
      <c r="B24" s="448"/>
      <c r="C24" s="448"/>
      <c r="D24" s="448" t="str">
        <f t="shared" si="0"/>
        <v/>
      </c>
      <c r="E24" s="448"/>
      <c r="F24" s="448"/>
      <c r="G24" s="501" t="str">
        <f t="shared" si="1"/>
        <v/>
      </c>
    </row>
    <row r="25" spans="1:8" ht="21" customHeight="1" x14ac:dyDescent="0.25">
      <c r="A25" s="285"/>
      <c r="B25" s="448"/>
      <c r="C25" s="448"/>
      <c r="D25" s="448" t="str">
        <f t="shared" si="0"/>
        <v/>
      </c>
      <c r="E25" s="448"/>
      <c r="F25" s="448"/>
      <c r="G25" s="501" t="str">
        <f t="shared" si="1"/>
        <v/>
      </c>
    </row>
    <row r="26" spans="1:8" ht="21" customHeight="1" x14ac:dyDescent="0.25">
      <c r="A26" s="285"/>
      <c r="B26" s="448"/>
      <c r="C26" s="448"/>
      <c r="D26" s="448" t="str">
        <f t="shared" si="0"/>
        <v/>
      </c>
      <c r="E26" s="448"/>
      <c r="F26" s="448"/>
      <c r="G26" s="501" t="str">
        <f t="shared" si="1"/>
        <v/>
      </c>
    </row>
    <row r="27" spans="1:8" ht="21" customHeight="1" x14ac:dyDescent="0.25">
      <c r="A27" s="285"/>
      <c r="B27" s="448"/>
      <c r="C27" s="448"/>
      <c r="D27" s="448" t="str">
        <f t="shared" si="0"/>
        <v/>
      </c>
      <c r="E27" s="448"/>
      <c r="F27" s="448"/>
      <c r="G27" s="501" t="str">
        <f t="shared" si="1"/>
        <v/>
      </c>
    </row>
    <row r="28" spans="1:8" ht="21" customHeight="1" x14ac:dyDescent="0.25">
      <c r="A28" s="285"/>
      <c r="B28" s="448"/>
      <c r="C28" s="448"/>
      <c r="D28" s="448" t="str">
        <f t="shared" si="0"/>
        <v/>
      </c>
      <c r="E28" s="448"/>
      <c r="F28" s="448"/>
      <c r="G28" s="501" t="str">
        <f t="shared" si="1"/>
        <v/>
      </c>
    </row>
    <row r="29" spans="1:8" ht="21" customHeight="1" x14ac:dyDescent="0.25">
      <c r="A29" s="285"/>
      <c r="B29" s="448"/>
      <c r="C29" s="448"/>
      <c r="D29" s="448" t="str">
        <f t="shared" si="0"/>
        <v/>
      </c>
      <c r="E29" s="448"/>
      <c r="F29" s="448"/>
      <c r="G29" s="501" t="str">
        <f t="shared" si="1"/>
        <v/>
      </c>
    </row>
    <row r="30" spans="1:8" ht="21" customHeight="1" thickBot="1" x14ac:dyDescent="0.3">
      <c r="A30" s="285"/>
      <c r="B30" s="448"/>
      <c r="C30" s="448"/>
      <c r="D30" s="448" t="str">
        <f t="shared" si="0"/>
        <v/>
      </c>
      <c r="E30" s="448"/>
      <c r="F30" s="448"/>
      <c r="G30" s="501" t="str">
        <f t="shared" si="1"/>
        <v/>
      </c>
    </row>
    <row r="31" spans="1:8" ht="21" customHeight="1" thickBot="1" x14ac:dyDescent="0.3">
      <c r="A31" s="286" t="s">
        <v>558</v>
      </c>
      <c r="B31" s="442">
        <f>SUM(B8:B30)</f>
        <v>105543736</v>
      </c>
      <c r="C31" s="442">
        <f>SUM(C8:C30)+1</f>
        <v>-4513845</v>
      </c>
      <c r="D31" s="442">
        <f>IF($A31="","",B31+C31)</f>
        <v>101029891</v>
      </c>
      <c r="E31" s="442">
        <f>SUM(E8:E30)+2-1</f>
        <v>101029891</v>
      </c>
      <c r="F31" s="442">
        <f>SUM(F8:F30)+1-1</f>
        <v>96144272</v>
      </c>
      <c r="G31" s="443">
        <f>IF($A31="","",D31-E31)</f>
        <v>0</v>
      </c>
      <c r="H31" s="273" t="str">
        <f>IF(($B$31-'ETCA II-04'!B80)&gt;0.9,"ERROR!!!!! EL MONTO NO COINCIDE CON LO REPORTADO EN EL FORMATO ETCA-II-04 EN EL TOTAL APROBADO ANUAL DEL ANALÍTICO DE EGRESOS","")</f>
        <v/>
      </c>
    </row>
    <row r="32" spans="1:8" x14ac:dyDescent="0.25">
      <c r="H32" s="273" t="str">
        <f>IF(($C$31-'ETCA II-04'!C80)&gt;0.9,"ERROR!!!!! EL MONTO NO COINCIDE CON LO REPORTADO EN EL FORMATO ETCA-II-04 EN EL TOTAL AMPLIACIONES/REDUCCIONES ANUAL DEL ANALÍTICO DE EGRESOS","")</f>
        <v/>
      </c>
    </row>
    <row r="33" spans="8:8" x14ac:dyDescent="0.25">
      <c r="H33" s="273" t="str">
        <f>IF(($D$31-'ETCA II-04'!D80)&gt;0.9,"ERROR!!!!! EL MONTO NO COINCIDE CON LO REPORTADO EN EL FORMATO ETCA-II-04 EN EL TOTAL MODIFICADO ANUAL DEL ANALÍTICO DE EGRESOS","")</f>
        <v/>
      </c>
    </row>
    <row r="34" spans="8:8" x14ac:dyDescent="0.25">
      <c r="H34" s="273" t="str">
        <f>IF(($E$31-'ETCA II-04'!E80)&gt;0.9,"ERROR!!!!! EL MONTO NO COINCIDE CON LO REPORTADO EN EL FORMATO ETCA-II-04 EN EL TOTAL DEVENGADO ANUAL DEL ANALÍTICO DE EGRESOS","")</f>
        <v/>
      </c>
    </row>
    <row r="35" spans="8:8" x14ac:dyDescent="0.25">
      <c r="H35" s="273" t="str">
        <f>IF(($F$31-'ETCA II-04'!F80)&gt;0.9,"ERROR!!!!! EL MONTO NO COINCIDE CON LO REPORTADO EN EL FORMATO ETCA-II-04 EN EL TOTAL PAGADO ANUAL DEL ANALÍTICO DE EGRESOS","")</f>
        <v/>
      </c>
    </row>
    <row r="36" spans="8:8" x14ac:dyDescent="0.25">
      <c r="H36" s="273" t="str">
        <f>IF(($G$31-'ETCA II-04'!G80)&gt;0.9,"ERROR!!!!! EL MONTO NO COINCIDE CON LO REPORTADO EN EL FORMATO ETCA-II-04 EN EL TOTAL APROBADO ANUAL DEL ANALÍTICO DE EGRESOS","")</f>
        <v/>
      </c>
    </row>
  </sheetData>
  <sheetProtection formatColumns="0" formatRows="0" insertRows="0" deleteColumns="0" deleteRows="0"/>
  <mergeCells count="6">
    <mergeCell ref="A6:A7"/>
    <mergeCell ref="A1:G1"/>
    <mergeCell ref="A2:G2"/>
    <mergeCell ref="A3:G3"/>
    <mergeCell ref="A4:G4"/>
    <mergeCell ref="A5:E5"/>
  </mergeCells>
  <printOptions horizontalCentered="1"/>
  <pageMargins left="0.51181102362204722" right="0.15748031496062992" top="0.74803149606299213" bottom="0.74803149606299213" header="0.31496062992125984" footer="0.31496062992125984"/>
  <pageSetup scale="70"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H35"/>
  <sheetViews>
    <sheetView view="pageBreakPreview" zoomScaleNormal="100" zoomScaleSheetLayoutView="100" workbookViewId="0">
      <selection activeCell="G10" sqref="G10"/>
    </sheetView>
  </sheetViews>
  <sheetFormatPr baseColWidth="10" defaultColWidth="11.42578125" defaultRowHeight="15" x14ac:dyDescent="0.25"/>
  <cols>
    <col min="1" max="1" width="32.42578125" customWidth="1"/>
    <col min="2" max="2" width="12.140625" customWidth="1"/>
    <col min="3" max="3" width="13.140625" customWidth="1"/>
    <col min="4" max="4" width="12.42578125" customWidth="1"/>
    <col min="5" max="5" width="12.85546875" customWidth="1"/>
    <col min="6" max="6" width="14" customWidth="1"/>
    <col min="7" max="7" width="15.42578125" customWidth="1"/>
  </cols>
  <sheetData>
    <row r="1" spans="1:7" s="694" customFormat="1" ht="15.75" x14ac:dyDescent="0.2">
      <c r="A1" s="1398" t="str">
        <f>'ETCA-I-01'!A1:G1</f>
        <v>TELEVISORA DE HERMOSILLO, S.A. DE C.V.</v>
      </c>
      <c r="B1" s="1399"/>
      <c r="C1" s="1399"/>
      <c r="D1" s="1399"/>
      <c r="E1" s="1399"/>
      <c r="F1" s="1399"/>
      <c r="G1" s="1400"/>
    </row>
    <row r="2" spans="1:7" s="694" customFormat="1" ht="12.75" x14ac:dyDescent="0.2">
      <c r="A2" s="1401" t="s">
        <v>559</v>
      </c>
      <c r="B2" s="1402"/>
      <c r="C2" s="1402"/>
      <c r="D2" s="1402"/>
      <c r="E2" s="1402"/>
      <c r="F2" s="1402"/>
      <c r="G2" s="1403"/>
    </row>
    <row r="3" spans="1:7" s="694" customFormat="1" ht="12.75" x14ac:dyDescent="0.2">
      <c r="A3" s="1401" t="s">
        <v>660</v>
      </c>
      <c r="B3" s="1402"/>
      <c r="C3" s="1402"/>
      <c r="D3" s="1402"/>
      <c r="E3" s="1402"/>
      <c r="F3" s="1402"/>
      <c r="G3" s="1403"/>
    </row>
    <row r="4" spans="1:7" s="694" customFormat="1" ht="12.75" x14ac:dyDescent="0.2">
      <c r="A4" s="1401" t="str">
        <f>'ETCA-I-03'!A3:D3</f>
        <v>Del 01 de Enero al 31 de Diciembre de 2020</v>
      </c>
      <c r="B4" s="1402"/>
      <c r="C4" s="1402"/>
      <c r="D4" s="1402"/>
      <c r="E4" s="1402"/>
      <c r="F4" s="1402"/>
      <c r="G4" s="1403"/>
    </row>
    <row r="5" spans="1:7" s="694" customFormat="1" ht="20.25" customHeight="1" thickBot="1" x14ac:dyDescent="0.25">
      <c r="A5" s="1404" t="s">
        <v>84</v>
      </c>
      <c r="B5" s="1405"/>
      <c r="C5" s="1405"/>
      <c r="D5" s="1405"/>
      <c r="E5" s="1405"/>
      <c r="F5" s="1405"/>
      <c r="G5" s="1406"/>
    </row>
    <row r="6" spans="1:7" s="694" customFormat="1" ht="13.5" thickBot="1" x14ac:dyDescent="0.25">
      <c r="A6" s="1393" t="s">
        <v>85</v>
      </c>
      <c r="B6" s="1395" t="s">
        <v>561</v>
      </c>
      <c r="C6" s="1396"/>
      <c r="D6" s="1396"/>
      <c r="E6" s="1396"/>
      <c r="F6" s="1397"/>
      <c r="G6" s="1393" t="s">
        <v>562</v>
      </c>
    </row>
    <row r="7" spans="1:7" s="694" customFormat="1" ht="26.25" thickBot="1" x14ac:dyDescent="0.25">
      <c r="A7" s="1394"/>
      <c r="B7" s="754" t="s">
        <v>563</v>
      </c>
      <c r="C7" s="754" t="s">
        <v>432</v>
      </c>
      <c r="D7" s="754" t="s">
        <v>433</v>
      </c>
      <c r="E7" s="754" t="s">
        <v>434</v>
      </c>
      <c r="F7" s="754" t="s">
        <v>661</v>
      </c>
      <c r="G7" s="1394"/>
    </row>
    <row r="8" spans="1:7" s="504" customFormat="1" ht="12.75" x14ac:dyDescent="0.2">
      <c r="A8" s="589" t="s">
        <v>662</v>
      </c>
      <c r="B8" s="692"/>
      <c r="C8" s="692"/>
      <c r="D8" s="692"/>
      <c r="E8" s="692"/>
      <c r="F8" s="692"/>
      <c r="G8" s="692"/>
    </row>
    <row r="9" spans="1:7" s="504" customFormat="1" ht="12.75" x14ac:dyDescent="0.2">
      <c r="A9" s="589" t="s">
        <v>663</v>
      </c>
      <c r="B9" s="644">
        <f>SUM(B10:B17)</f>
        <v>105543736</v>
      </c>
      <c r="C9" s="644">
        <f>SUM(C10:C17)+1</f>
        <v>-4513845</v>
      </c>
      <c r="D9" s="644">
        <f>SUM(D10:D17)+1</f>
        <v>101029891</v>
      </c>
      <c r="E9" s="644">
        <f>SUM(E10:E17)+1</f>
        <v>101029891</v>
      </c>
      <c r="F9" s="644">
        <f>SUM(F10:F17)</f>
        <v>96144272</v>
      </c>
      <c r="G9" s="644">
        <f>SUM(G10:G17)</f>
        <v>0</v>
      </c>
    </row>
    <row r="10" spans="1:7" s="504" customFormat="1" ht="12.75" x14ac:dyDescent="0.2">
      <c r="A10" s="590" t="str">
        <f>+'ETCA-II-07'!A8</f>
        <v>TECNICOS Y REPETIDORAS</v>
      </c>
      <c r="B10" s="990">
        <f>+'ETCA-II-07'!B8</f>
        <v>10133211</v>
      </c>
      <c r="C10" s="990">
        <f>+'ETCA-II-07'!C8</f>
        <v>-1273382</v>
      </c>
      <c r="D10" s="989">
        <f>B10+C10</f>
        <v>8859829</v>
      </c>
      <c r="E10" s="990">
        <f>+'ETCA-II-07'!E8</f>
        <v>8859829</v>
      </c>
      <c r="F10" s="990">
        <f>+'ETCA-II-07'!F8</f>
        <v>8017344</v>
      </c>
      <c r="G10" s="671">
        <f>+D10-E10</f>
        <v>0</v>
      </c>
    </row>
    <row r="11" spans="1:7" s="504" customFormat="1" ht="12.75" x14ac:dyDescent="0.2">
      <c r="A11" s="590" t="str">
        <f>+'ETCA-II-07'!A9</f>
        <v>NOTICIAS</v>
      </c>
      <c r="B11" s="990">
        <f>+'ETCA-II-07'!B9</f>
        <v>22385427</v>
      </c>
      <c r="C11" s="990">
        <f>+'ETCA-II-07'!C9</f>
        <v>-56911</v>
      </c>
      <c r="D11" s="989">
        <f t="shared" ref="D11:D16" si="0">B11+C11</f>
        <v>22328516</v>
      </c>
      <c r="E11" s="990">
        <f>+'ETCA-II-07'!E9</f>
        <v>22328516</v>
      </c>
      <c r="F11" s="990">
        <f>+'ETCA-II-07'!F9</f>
        <v>21238045</v>
      </c>
      <c r="G11" s="671">
        <f t="shared" ref="G11:G17" si="1">+D11-E11</f>
        <v>0</v>
      </c>
    </row>
    <row r="12" spans="1:7" s="504" customFormat="1" ht="12.75" x14ac:dyDescent="0.2">
      <c r="A12" s="590" t="str">
        <f>+'ETCA-II-07'!A10</f>
        <v>VENTAS</v>
      </c>
      <c r="B12" s="990">
        <f>+'ETCA-II-07'!B10</f>
        <v>3987053</v>
      </c>
      <c r="C12" s="990">
        <f>+'ETCA-II-07'!C10</f>
        <v>-845290</v>
      </c>
      <c r="D12" s="989">
        <f t="shared" si="0"/>
        <v>3141763</v>
      </c>
      <c r="E12" s="990">
        <f>+'ETCA-II-07'!E10</f>
        <v>3141763</v>
      </c>
      <c r="F12" s="990">
        <f>+'ETCA-II-07'!F10</f>
        <v>2999975</v>
      </c>
      <c r="G12" s="671">
        <f t="shared" si="1"/>
        <v>0</v>
      </c>
    </row>
    <row r="13" spans="1:7" s="504" customFormat="1" ht="12.75" x14ac:dyDescent="0.2">
      <c r="A13" s="590" t="str">
        <f>+'ETCA-II-07'!A11</f>
        <v>ADMINISTRACION</v>
      </c>
      <c r="B13" s="990">
        <f>+'ETCA-II-07'!B11</f>
        <v>30526611</v>
      </c>
      <c r="C13" s="990">
        <f>+'ETCA-II-07'!C11</f>
        <v>-840221</v>
      </c>
      <c r="D13" s="989">
        <f t="shared" si="0"/>
        <v>29686390</v>
      </c>
      <c r="E13" s="990">
        <f>+'ETCA-II-07'!E11</f>
        <v>29686390</v>
      </c>
      <c r="F13" s="990">
        <f>+'ETCA-II-07'!F11</f>
        <v>28801323</v>
      </c>
      <c r="G13" s="671">
        <f t="shared" si="1"/>
        <v>0</v>
      </c>
    </row>
    <row r="14" spans="1:7" s="504" customFormat="1" ht="12.75" x14ac:dyDescent="0.2">
      <c r="A14" s="590" t="str">
        <f>+'ETCA-II-07'!A12</f>
        <v>OPERACIONES</v>
      </c>
      <c r="B14" s="990">
        <f>+'ETCA-II-07'!B12</f>
        <v>30021371</v>
      </c>
      <c r="C14" s="990">
        <f>+'ETCA-II-07'!C12</f>
        <v>-2014848</v>
      </c>
      <c r="D14" s="989">
        <f t="shared" si="0"/>
        <v>28006523</v>
      </c>
      <c r="E14" s="990">
        <f>+'ETCA-II-07'!E12</f>
        <v>28006523</v>
      </c>
      <c r="F14" s="990">
        <f>+'ETCA-II-07'!F12</f>
        <v>26692389</v>
      </c>
      <c r="G14" s="671">
        <f t="shared" si="1"/>
        <v>0</v>
      </c>
    </row>
    <row r="15" spans="1:7" s="504" customFormat="1" ht="12.75" x14ac:dyDescent="0.2">
      <c r="A15" s="590" t="str">
        <f>+'ETCA-II-07'!A13</f>
        <v>DIRECCION GENERAL</v>
      </c>
      <c r="B15" s="990">
        <f>+'ETCA-II-07'!B13</f>
        <v>6651185</v>
      </c>
      <c r="C15" s="990">
        <f>+'ETCA-II-07'!C13</f>
        <v>570588</v>
      </c>
      <c r="D15" s="989">
        <f t="shared" si="0"/>
        <v>7221773</v>
      </c>
      <c r="E15" s="990">
        <f>+'ETCA-II-07'!E13</f>
        <v>7221773</v>
      </c>
      <c r="F15" s="990">
        <f>+'ETCA-II-07'!F13</f>
        <v>6793163</v>
      </c>
      <c r="G15" s="671">
        <f t="shared" si="1"/>
        <v>0</v>
      </c>
    </row>
    <row r="16" spans="1:7" s="504" customFormat="1" ht="12.75" x14ac:dyDescent="0.2">
      <c r="A16" s="590" t="str">
        <f>+'ETCA-II-07'!A14</f>
        <v>AUDITORIAS</v>
      </c>
      <c r="B16" s="990">
        <f>+'ETCA-II-07'!B14</f>
        <v>1838878</v>
      </c>
      <c r="C16" s="990">
        <f>+'ETCA-II-07'!C14</f>
        <v>-53782</v>
      </c>
      <c r="D16" s="989">
        <f t="shared" si="0"/>
        <v>1785096</v>
      </c>
      <c r="E16" s="990">
        <f>+'ETCA-II-07'!E14</f>
        <v>1785096</v>
      </c>
      <c r="F16" s="990">
        <f>+'ETCA-II-07'!F14</f>
        <v>1602033</v>
      </c>
      <c r="G16" s="671">
        <f t="shared" si="1"/>
        <v>0</v>
      </c>
    </row>
    <row r="17" spans="1:8" s="504" customFormat="1" ht="12.75" x14ac:dyDescent="0.2">
      <c r="A17" s="590"/>
      <c r="B17" s="989"/>
      <c r="C17" s="989"/>
      <c r="D17" s="989"/>
      <c r="E17" s="989"/>
      <c r="F17" s="989"/>
      <c r="G17" s="671">
        <f t="shared" si="1"/>
        <v>0</v>
      </c>
    </row>
    <row r="18" spans="1:8" s="504" customFormat="1" ht="12.75" x14ac:dyDescent="0.2">
      <c r="A18" s="590"/>
      <c r="B18" s="671"/>
      <c r="C18" s="671"/>
      <c r="D18" s="671"/>
      <c r="E18" s="671"/>
      <c r="F18" s="671"/>
      <c r="G18" s="671"/>
    </row>
    <row r="19" spans="1:8" s="504" customFormat="1" ht="12.75" x14ac:dyDescent="0.2">
      <c r="A19" s="598" t="s">
        <v>672</v>
      </c>
      <c r="B19" s="671"/>
      <c r="C19" s="671"/>
      <c r="D19" s="671"/>
      <c r="E19" s="671"/>
      <c r="F19" s="671"/>
      <c r="G19" s="671"/>
    </row>
    <row r="20" spans="1:8" s="504" customFormat="1" ht="12.75" x14ac:dyDescent="0.2">
      <c r="A20" s="598" t="s">
        <v>673</v>
      </c>
      <c r="B20" s="671">
        <f>SUM(B21:B28)</f>
        <v>0</v>
      </c>
      <c r="C20" s="671">
        <f t="shared" ref="C20:G20" si="2">SUM(C21:C28)</f>
        <v>0</v>
      </c>
      <c r="D20" s="671">
        <f t="shared" si="2"/>
        <v>0</v>
      </c>
      <c r="E20" s="671">
        <f t="shared" si="2"/>
        <v>0</v>
      </c>
      <c r="F20" s="671">
        <f t="shared" si="2"/>
        <v>0</v>
      </c>
      <c r="G20" s="671">
        <f t="shared" si="2"/>
        <v>0</v>
      </c>
    </row>
    <row r="21" spans="1:8" s="504" customFormat="1" ht="12.75" x14ac:dyDescent="0.2">
      <c r="A21" s="590" t="s">
        <v>664</v>
      </c>
      <c r="B21" s="671"/>
      <c r="C21" s="671"/>
      <c r="D21" s="671">
        <f t="shared" ref="D21:D28" si="3">B21+C21</f>
        <v>0</v>
      </c>
      <c r="E21" s="671"/>
      <c r="F21" s="671"/>
      <c r="G21" s="671">
        <f>+D21-E21</f>
        <v>0</v>
      </c>
    </row>
    <row r="22" spans="1:8" s="504" customFormat="1" ht="12.75" x14ac:dyDescent="0.2">
      <c r="A22" s="590" t="s">
        <v>665</v>
      </c>
      <c r="B22" s="671"/>
      <c r="C22" s="671"/>
      <c r="D22" s="671">
        <f t="shared" si="3"/>
        <v>0</v>
      </c>
      <c r="E22" s="671"/>
      <c r="F22" s="671"/>
      <c r="G22" s="671">
        <f t="shared" ref="G22:G28" si="4">+D22-E22</f>
        <v>0</v>
      </c>
    </row>
    <row r="23" spans="1:8" s="504" customFormat="1" ht="12.75" x14ac:dyDescent="0.2">
      <c r="A23" s="590" t="s">
        <v>666</v>
      </c>
      <c r="B23" s="671"/>
      <c r="C23" s="671"/>
      <c r="D23" s="671">
        <f t="shared" si="3"/>
        <v>0</v>
      </c>
      <c r="E23" s="671"/>
      <c r="F23" s="671"/>
      <c r="G23" s="671">
        <f t="shared" si="4"/>
        <v>0</v>
      </c>
    </row>
    <row r="24" spans="1:8" s="504" customFormat="1" ht="12.75" x14ac:dyDescent="0.2">
      <c r="A24" s="590" t="s">
        <v>667</v>
      </c>
      <c r="B24" s="671"/>
      <c r="C24" s="671"/>
      <c r="D24" s="671">
        <f t="shared" si="3"/>
        <v>0</v>
      </c>
      <c r="E24" s="671"/>
      <c r="F24" s="671"/>
      <c r="G24" s="671">
        <f t="shared" si="4"/>
        <v>0</v>
      </c>
    </row>
    <row r="25" spans="1:8" s="504" customFormat="1" ht="12.75" x14ac:dyDescent="0.2">
      <c r="A25" s="590" t="s">
        <v>668</v>
      </c>
      <c r="B25" s="671"/>
      <c r="C25" s="671"/>
      <c r="D25" s="671">
        <f t="shared" si="3"/>
        <v>0</v>
      </c>
      <c r="E25" s="671"/>
      <c r="F25" s="671"/>
      <c r="G25" s="671">
        <f t="shared" si="4"/>
        <v>0</v>
      </c>
    </row>
    <row r="26" spans="1:8" s="504" customFormat="1" ht="12.75" x14ac:dyDescent="0.2">
      <c r="A26" s="590" t="s">
        <v>669</v>
      </c>
      <c r="B26" s="671"/>
      <c r="C26" s="671"/>
      <c r="D26" s="671">
        <f t="shared" si="3"/>
        <v>0</v>
      </c>
      <c r="E26" s="671"/>
      <c r="F26" s="671"/>
      <c r="G26" s="671">
        <f t="shared" si="4"/>
        <v>0</v>
      </c>
    </row>
    <row r="27" spans="1:8" s="504" customFormat="1" ht="12.75" x14ac:dyDescent="0.2">
      <c r="A27" s="590" t="s">
        <v>670</v>
      </c>
      <c r="B27" s="671"/>
      <c r="C27" s="671"/>
      <c r="D27" s="671">
        <f t="shared" si="3"/>
        <v>0</v>
      </c>
      <c r="E27" s="671"/>
      <c r="F27" s="671"/>
      <c r="G27" s="671">
        <f t="shared" si="4"/>
        <v>0</v>
      </c>
    </row>
    <row r="28" spans="1:8" s="504" customFormat="1" ht="12.75" x14ac:dyDescent="0.2">
      <c r="A28" s="590" t="s">
        <v>671</v>
      </c>
      <c r="B28" s="671"/>
      <c r="C28" s="671"/>
      <c r="D28" s="671">
        <f t="shared" si="3"/>
        <v>0</v>
      </c>
      <c r="E28" s="671"/>
      <c r="F28" s="671"/>
      <c r="G28" s="671">
        <f t="shared" si="4"/>
        <v>0</v>
      </c>
    </row>
    <row r="29" spans="1:8" s="504" customFormat="1" ht="12.75" x14ac:dyDescent="0.2">
      <c r="A29" s="670"/>
      <c r="B29" s="671"/>
      <c r="C29" s="671"/>
      <c r="D29" s="671"/>
      <c r="E29" s="671"/>
      <c r="F29" s="671"/>
      <c r="G29" s="671"/>
    </row>
    <row r="30" spans="1:8" s="504" customFormat="1" ht="12.75" x14ac:dyDescent="0.2">
      <c r="A30" s="589" t="s">
        <v>642</v>
      </c>
      <c r="B30" s="644">
        <f t="shared" ref="B30:F30" si="5">+B9+B20</f>
        <v>105543736</v>
      </c>
      <c r="C30" s="644">
        <f>+C9+C20</f>
        <v>-4513845</v>
      </c>
      <c r="D30" s="644">
        <f>+D9+D20</f>
        <v>101029891</v>
      </c>
      <c r="E30" s="644">
        <f t="shared" si="5"/>
        <v>101029891</v>
      </c>
      <c r="F30" s="644">
        <f t="shared" si="5"/>
        <v>96144272</v>
      </c>
      <c r="G30" s="644">
        <f>+G9+G20</f>
        <v>0</v>
      </c>
      <c r="H30" s="693" t="str">
        <f>IF((B30-'ETCA-II-07'!B31)&gt;0.9,"ERROR!!!!! EL MONTO NO COINCIDE CON LO REPORTADO EN EL FORMATO ETCA-II-07 EN EL TOTAL DEL GASTO","")</f>
        <v/>
      </c>
    </row>
    <row r="31" spans="1:8" ht="15.75" thickBot="1" x14ac:dyDescent="0.3">
      <c r="A31" s="654"/>
      <c r="B31" s="656"/>
      <c r="C31" s="656"/>
      <c r="D31" s="656"/>
      <c r="E31" s="656"/>
      <c r="F31" s="656"/>
      <c r="G31" s="656"/>
      <c r="H31" s="498" t="str">
        <f>IF((C30-'ETCA-II-07'!C31)&gt;0.9,"ERROR!!!!! EL MONTO NO COINCIDE CON LO REPORTADO EN EL FORMATO ETCA-II-07 EN EL TOTAL DEL GASTO","")</f>
        <v/>
      </c>
    </row>
    <row r="32" spans="1:8" x14ac:dyDescent="0.25">
      <c r="H32" s="498" t="str">
        <f>IF((D30-'ETCA-II-07'!D31)&gt;0.9,"ERROR!!!!! EL MONTO NO COINCIDE CON LO REPORTADO EN EL FORMATO ETCA-II-07 EN EL TOTAL DEL GASTO","")</f>
        <v/>
      </c>
    </row>
    <row r="33" spans="8:8" x14ac:dyDescent="0.25">
      <c r="H33" s="498" t="str">
        <f>IF((D30-'ETCA-II-07'!D31)&gt;0.9,"ERROR!!!!! EL MONTO NO COINCIDE CON LO REPORTADO EN EL FORMATO ETCA-II-07 EN EL TOTAL DEL GASTO","")</f>
        <v/>
      </c>
    </row>
    <row r="34" spans="8:8" x14ac:dyDescent="0.25">
      <c r="H34" s="498" t="str">
        <f>IF((F30-'ETCA-II-07'!F31)&gt;0.9,"ERROR!!!!! EL MONTO NO COINCIDE CON LO REPORTADO EN EL FORMATO ETCA-II-07 EN EL TOTAL DEL GASTO","")</f>
        <v/>
      </c>
    </row>
    <row r="35" spans="8:8" x14ac:dyDescent="0.25">
      <c r="H35" s="498" t="str">
        <f>IF((G30-'ETCA-II-07'!G31)&gt;0.9,"ERROR!!!!! EL MONTO NO COINCIDE CON LO REPORTADO EN EL FORMATO ETCA-II-07 EN EL TOTAL DEL GASTO","")</f>
        <v/>
      </c>
    </row>
  </sheetData>
  <mergeCells count="8">
    <mergeCell ref="A6:A7"/>
    <mergeCell ref="B6:F6"/>
    <mergeCell ref="G6:G7"/>
    <mergeCell ref="A1:G1"/>
    <mergeCell ref="A2:G2"/>
    <mergeCell ref="A3:G3"/>
    <mergeCell ref="A4:G4"/>
    <mergeCell ref="A5:G5"/>
  </mergeCells>
  <pageMargins left="0.70866141732283472" right="0.70866141732283472" top="0.35433070866141736" bottom="0.35433070866141736" header="0.31496062992125984" footer="0.31496062992125984"/>
  <pageSetup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H21"/>
  <sheetViews>
    <sheetView view="pageBreakPreview" zoomScaleNormal="100" zoomScaleSheetLayoutView="100" workbookViewId="0">
      <selection activeCell="I16" sqref="I16"/>
    </sheetView>
  </sheetViews>
  <sheetFormatPr baseColWidth="10" defaultColWidth="11.28515625" defaultRowHeight="16.5" x14ac:dyDescent="0.25"/>
  <cols>
    <col min="1" max="1" width="39.85546875" style="270" customWidth="1"/>
    <col min="2" max="7" width="13.7109375" style="270" customWidth="1"/>
    <col min="8" max="16384" width="11.28515625" style="270"/>
  </cols>
  <sheetData>
    <row r="1" spans="1:8" x14ac:dyDescent="0.25">
      <c r="A1" s="1233" t="str">
        <f>'ETCA-I-01'!A1:G1</f>
        <v>TELEVISORA DE HERMOSILLO, S.A. DE C.V.</v>
      </c>
      <c r="B1" s="1233"/>
      <c r="C1" s="1233"/>
      <c r="D1" s="1233"/>
      <c r="E1" s="1233"/>
      <c r="F1" s="1233"/>
      <c r="G1" s="1233"/>
    </row>
    <row r="2" spans="1:8" s="272" customFormat="1" x14ac:dyDescent="0.25">
      <c r="A2" s="1233" t="s">
        <v>499</v>
      </c>
      <c r="B2" s="1233"/>
      <c r="C2" s="1233"/>
      <c r="D2" s="1233"/>
      <c r="E2" s="1233"/>
      <c r="F2" s="1233"/>
      <c r="G2" s="1233"/>
    </row>
    <row r="3" spans="1:8" s="272" customFormat="1" x14ac:dyDescent="0.25">
      <c r="A3" s="1409" t="s">
        <v>674</v>
      </c>
      <c r="B3" s="1409"/>
      <c r="C3" s="1409"/>
      <c r="D3" s="1409"/>
      <c r="E3" s="1409"/>
      <c r="F3" s="1409"/>
      <c r="G3" s="1409"/>
    </row>
    <row r="4" spans="1:8" s="272" customFormat="1" x14ac:dyDescent="0.25">
      <c r="A4" s="1234" t="str">
        <f>'ETCA-I-03'!A3:D3</f>
        <v>Del 01 de Enero al 31 de Diciembre de 2020</v>
      </c>
      <c r="B4" s="1234"/>
      <c r="C4" s="1234"/>
      <c r="D4" s="1234"/>
      <c r="E4" s="1234"/>
      <c r="F4" s="1234"/>
      <c r="G4" s="1234"/>
    </row>
    <row r="5" spans="1:8" s="272" customFormat="1" ht="17.25" thickBot="1" x14ac:dyDescent="0.3">
      <c r="A5" s="1366" t="s">
        <v>1039</v>
      </c>
      <c r="B5" s="1366"/>
      <c r="C5" s="1366"/>
      <c r="D5" s="1366"/>
      <c r="E5" s="1366"/>
      <c r="F5" s="49"/>
      <c r="G5" s="415"/>
    </row>
    <row r="6" spans="1:8" s="281" customFormat="1" ht="53.25" customHeight="1" x14ac:dyDescent="0.25">
      <c r="A6" s="1407" t="s">
        <v>674</v>
      </c>
      <c r="B6" s="288" t="s">
        <v>502</v>
      </c>
      <c r="C6" s="288" t="s">
        <v>432</v>
      </c>
      <c r="D6" s="288" t="s">
        <v>503</v>
      </c>
      <c r="E6" s="288" t="s">
        <v>504</v>
      </c>
      <c r="F6" s="288" t="s">
        <v>505</v>
      </c>
      <c r="G6" s="289" t="s">
        <v>506</v>
      </c>
    </row>
    <row r="7" spans="1:8" s="287" customFormat="1" ht="15.75" customHeight="1" thickBot="1" x14ac:dyDescent="0.3">
      <c r="A7" s="1408"/>
      <c r="B7" s="282" t="s">
        <v>412</v>
      </c>
      <c r="C7" s="282" t="s">
        <v>413</v>
      </c>
      <c r="D7" s="282" t="s">
        <v>507</v>
      </c>
      <c r="E7" s="282" t="s">
        <v>415</v>
      </c>
      <c r="F7" s="282" t="s">
        <v>416</v>
      </c>
      <c r="G7" s="283" t="s">
        <v>508</v>
      </c>
    </row>
    <row r="8" spans="1:8" ht="30" customHeight="1" x14ac:dyDescent="0.25">
      <c r="A8" s="503"/>
      <c r="B8" s="291"/>
      <c r="C8" s="291"/>
      <c r="D8" s="291"/>
      <c r="E8" s="291"/>
      <c r="F8" s="291"/>
      <c r="G8" s="292"/>
    </row>
    <row r="9" spans="1:8" ht="30" customHeight="1" x14ac:dyDescent="0.25">
      <c r="A9" s="279" t="s">
        <v>675</v>
      </c>
      <c r="B9" s="436">
        <f>+'ETCA-II-13'!C133</f>
        <v>105543736</v>
      </c>
      <c r="C9" s="436">
        <f>+'ETCA-II-13'!D133</f>
        <v>-4513845</v>
      </c>
      <c r="D9" s="437">
        <f>B9+C9</f>
        <v>101029891</v>
      </c>
      <c r="E9" s="436">
        <f>+'ETCA-II-13'!F133</f>
        <v>101029891</v>
      </c>
      <c r="F9" s="436">
        <f>+'ETCA-II-13'!G133</f>
        <v>96144272</v>
      </c>
      <c r="G9" s="438">
        <f>D9-E9</f>
        <v>0</v>
      </c>
    </row>
    <row r="10" spans="1:8" ht="30" customHeight="1" x14ac:dyDescent="0.25">
      <c r="A10" s="279" t="s">
        <v>676</v>
      </c>
      <c r="B10" s="436"/>
      <c r="C10" s="436"/>
      <c r="D10" s="437">
        <f>B10+C10</f>
        <v>0</v>
      </c>
      <c r="E10" s="436"/>
      <c r="F10" s="436"/>
      <c r="G10" s="438">
        <f>D10-E10</f>
        <v>0</v>
      </c>
    </row>
    <row r="11" spans="1:8" ht="30" customHeight="1" x14ac:dyDescent="0.25">
      <c r="A11" s="279" t="s">
        <v>677</v>
      </c>
      <c r="B11" s="436"/>
      <c r="C11" s="436"/>
      <c r="D11" s="437">
        <f>B11+C11</f>
        <v>0</v>
      </c>
      <c r="E11" s="436"/>
      <c r="F11" s="436"/>
      <c r="G11" s="438">
        <f>D11-E11</f>
        <v>0</v>
      </c>
    </row>
    <row r="12" spans="1:8" ht="30" customHeight="1" x14ac:dyDescent="0.25">
      <c r="A12" s="279" t="s">
        <v>678</v>
      </c>
      <c r="B12" s="436"/>
      <c r="C12" s="436"/>
      <c r="D12" s="437">
        <f>B12+C12</f>
        <v>0</v>
      </c>
      <c r="E12" s="436"/>
      <c r="F12" s="436"/>
      <c r="G12" s="438">
        <f>D12-E12</f>
        <v>0</v>
      </c>
    </row>
    <row r="13" spans="1:8" ht="30" customHeight="1" thickBot="1" x14ac:dyDescent="0.3">
      <c r="A13" s="502"/>
      <c r="B13" s="444"/>
      <c r="C13" s="444"/>
      <c r="D13" s="444"/>
      <c r="E13" s="444"/>
      <c r="F13" s="444"/>
      <c r="G13" s="445"/>
    </row>
    <row r="14" spans="1:8" s="281" customFormat="1" ht="30" customHeight="1" thickBot="1" x14ac:dyDescent="0.3">
      <c r="A14" s="753" t="s">
        <v>558</v>
      </c>
      <c r="B14" s="446">
        <f>SUM(B9:B12)</f>
        <v>105543736</v>
      </c>
      <c r="C14" s="446">
        <f>SUM(C9:C12)</f>
        <v>-4513845</v>
      </c>
      <c r="D14" s="446">
        <f>B14+C14</f>
        <v>101029891</v>
      </c>
      <c r="E14" s="446">
        <f>SUM(E9:E12)</f>
        <v>101029891</v>
      </c>
      <c r="F14" s="446">
        <f>SUM(F9:F12)</f>
        <v>96144272</v>
      </c>
      <c r="G14" s="447">
        <f>D14-E14</f>
        <v>0</v>
      </c>
      <c r="H14" s="498" t="str">
        <f>IF((B14-'ETCA II-04'!B80)&gt;0.9,"ERROR!!!!! EL MONTO NO COINCIDE CON LO REPORTADO EN EL FORMATO ETCA-II-04 EN EL TOTAL APROBADO ANUAL DEL ANALÍTICO DE EGRESOS","")</f>
        <v/>
      </c>
    </row>
    <row r="15" spans="1:8" s="281" customFormat="1" ht="30" customHeight="1" x14ac:dyDescent="0.25">
      <c r="A15" s="480"/>
      <c r="B15" s="481"/>
      <c r="C15" s="481"/>
      <c r="D15" s="481"/>
      <c r="E15" s="481"/>
      <c r="F15" s="481"/>
      <c r="G15" s="481"/>
      <c r="H15" s="498" t="str">
        <f>IF((C14-'ETCA II-04'!C80)&gt;0.9,"ERROR!!!!! EL MONTO NO COINCIDE CON LO REPORTADO EN EL FORMATO ETCA-II-04 EN EL TOTAL AMPLIACIONES/REDUCCIONES ANUAL DEL ANALÍTICO DE EGRESOS","")</f>
        <v/>
      </c>
    </row>
    <row r="16" spans="1:8" s="281" customFormat="1" ht="30" customHeight="1" x14ac:dyDescent="0.25">
      <c r="A16" s="480"/>
      <c r="B16" s="481"/>
      <c r="C16" s="481"/>
      <c r="D16" s="481"/>
      <c r="E16" s="481"/>
      <c r="F16" s="481"/>
      <c r="G16" s="481"/>
      <c r="H16" s="498" t="str">
        <f>IF((D14-'ETCA II-04'!D80)&gt;0.9,"ERROR!!!!! EL MONTO NO COINCIDE CON LO REPORTADO EN EL FORMATO ETCA-II-04 EN EL TOTAL MODIFICADO ANUAL DEL ANALÍTICO DE EGRESOS","")</f>
        <v/>
      </c>
    </row>
    <row r="17" spans="1:8" s="281" customFormat="1" ht="18" customHeight="1" x14ac:dyDescent="0.25">
      <c r="A17" s="480"/>
      <c r="B17" s="481"/>
      <c r="C17" s="481"/>
      <c r="D17" s="481"/>
      <c r="E17" s="481"/>
      <c r="F17" s="481"/>
      <c r="G17" s="481"/>
      <c r="H17" s="498" t="str">
        <f>IF((E14-'ETCA II-04'!E80)&gt;0.9,"ERROR!!!!! EL MONTO NO COINCIDE CON LO REPORTADO EN EL FORMATO ETCA-II-04 EN EL TOTAL DEVENGADO ANUAL DEL ANALÍTICO DE EGRESOS","")</f>
        <v/>
      </c>
    </row>
    <row r="18" spans="1:8" s="281" customFormat="1" ht="18" customHeight="1" x14ac:dyDescent="0.25">
      <c r="A18" s="480"/>
      <c r="B18" s="481"/>
      <c r="C18" s="481"/>
      <c r="D18" s="481"/>
      <c r="E18" s="481"/>
      <c r="F18" s="481"/>
      <c r="G18" s="481"/>
      <c r="H18" s="498" t="str">
        <f>IF((F14-'ETCA II-04'!F80)&gt;0.9,"ERROR!!!!! EL MONTO NO COINCIDE CON LO REPORTADO EN EL FORMATO ETCA-II-04 EN EL TOTAL PAGADO ANUAL DEL ANALÍTICO DE EGRESOS","")</f>
        <v/>
      </c>
    </row>
    <row r="19" spans="1:8" x14ac:dyDescent="0.25">
      <c r="H19" s="498" t="str">
        <f>IF((G14-'ETCA II-04'!G80)&gt;0.9,"ERROR!!!!! EL MONTO NO COINCIDE CON LO REPORTADO EN EL FORMATO ETCA-II-04 EN EL TOTAL SUBEJERCICIO ANUAL DEL ANALÍTICO DE EGRESOS","")</f>
        <v/>
      </c>
    </row>
    <row r="20" spans="1:8" x14ac:dyDescent="0.25">
      <c r="H20" s="498" t="str">
        <f>IF((B20-'ETCA II-04'!B83)&gt;0.9,"ERROR!!!!! EL MONTO NO COINCIDE CON LO REPORTADO EN EL FORMATO ETCA-II-04 EN EL TOTAL APROBADO ANUAL DEL ANALÍTICO DE EGRESOS","")</f>
        <v/>
      </c>
    </row>
    <row r="21" spans="1:8" x14ac:dyDescent="0.25">
      <c r="H21" s="498" t="str">
        <f>IF(G14&lt;&gt;'ETCA II-04'!G80,"ERROR!!!!! EL MONTO NO COINCIDE CON LO REPORTADO EN EL FORMATO ETCA-II-04 EN EL TOTAL SUBEJERCICIO PRESENTADO EN EL ANALÍTICO DE EGRESOS","")</f>
        <v/>
      </c>
    </row>
  </sheetData>
  <sheetProtection formatColumns="0" formatRows="0" insertHyperlinks="0"/>
  <mergeCells count="6">
    <mergeCell ref="A6:A7"/>
    <mergeCell ref="A4:G4"/>
    <mergeCell ref="A1:G1"/>
    <mergeCell ref="A2:G2"/>
    <mergeCell ref="A3:G3"/>
    <mergeCell ref="A5:E5"/>
  </mergeCells>
  <printOptions horizontalCentered="1"/>
  <pageMargins left="0.70866141732283472" right="0.70866141732283472" top="0.74803149606299213" bottom="0.74803149606299213" header="0.31496062992125984" footer="0.31496062992125984"/>
  <pageSetup scale="99"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H30"/>
  <sheetViews>
    <sheetView view="pageBreakPreview" zoomScaleNormal="100" zoomScaleSheetLayoutView="100" workbookViewId="0">
      <selection activeCell="G14" sqref="G14"/>
    </sheetView>
  </sheetViews>
  <sheetFormatPr baseColWidth="10" defaultColWidth="11.28515625" defaultRowHeight="16.5" x14ac:dyDescent="0.25"/>
  <cols>
    <col min="1" max="1" width="39.85546875" style="270" customWidth="1"/>
    <col min="2" max="7" width="13.7109375" style="270" customWidth="1"/>
    <col min="8" max="16384" width="11.28515625" style="270"/>
  </cols>
  <sheetData>
    <row r="1" spans="1:7" x14ac:dyDescent="0.25">
      <c r="A1" s="1409" t="str">
        <f>'ETCA-I-01'!A1:G1</f>
        <v>TELEVISORA DE HERMOSILLO, S.A. DE C.V.</v>
      </c>
      <c r="B1" s="1409"/>
      <c r="C1" s="1409"/>
      <c r="D1" s="1409"/>
      <c r="E1" s="1409"/>
      <c r="F1" s="1409"/>
      <c r="G1" s="1409"/>
    </row>
    <row r="2" spans="1:7" x14ac:dyDescent="0.25">
      <c r="A2" s="1409" t="s">
        <v>499</v>
      </c>
      <c r="B2" s="1409"/>
      <c r="C2" s="1409"/>
      <c r="D2" s="1409"/>
      <c r="E2" s="1409"/>
      <c r="F2" s="1409"/>
      <c r="G2" s="1409"/>
    </row>
    <row r="3" spans="1:7" x14ac:dyDescent="0.25">
      <c r="A3" s="1409" t="s">
        <v>679</v>
      </c>
      <c r="B3" s="1409"/>
      <c r="C3" s="1409"/>
      <c r="D3" s="1409"/>
      <c r="E3" s="1409"/>
      <c r="F3" s="1409"/>
      <c r="G3" s="1409"/>
    </row>
    <row r="4" spans="1:7" x14ac:dyDescent="0.25">
      <c r="A4" s="1234" t="str">
        <f>'ETCA-I-03'!A3:D3</f>
        <v>Del 01 de Enero al 31 de Diciembre de 2020</v>
      </c>
      <c r="B4" s="1234"/>
      <c r="C4" s="1234"/>
      <c r="D4" s="1234"/>
      <c r="E4" s="1234"/>
      <c r="F4" s="1234"/>
      <c r="G4" s="1234"/>
    </row>
    <row r="5" spans="1:7" ht="17.25" thickBot="1" x14ac:dyDescent="0.3">
      <c r="A5" s="1366" t="s">
        <v>1040</v>
      </c>
      <c r="B5" s="1366"/>
      <c r="C5" s="1366"/>
      <c r="D5" s="1366"/>
      <c r="E5" s="1366"/>
      <c r="F5" s="49"/>
      <c r="G5" s="415"/>
    </row>
    <row r="6" spans="1:7" s="276" customFormat="1" ht="40.5" x14ac:dyDescent="0.25">
      <c r="A6" s="1410" t="s">
        <v>246</v>
      </c>
      <c r="B6" s="295" t="s">
        <v>502</v>
      </c>
      <c r="C6" s="295" t="s">
        <v>432</v>
      </c>
      <c r="D6" s="295" t="s">
        <v>503</v>
      </c>
      <c r="E6" s="295" t="s">
        <v>504</v>
      </c>
      <c r="F6" s="295" t="s">
        <v>505</v>
      </c>
      <c r="G6" s="296" t="s">
        <v>506</v>
      </c>
    </row>
    <row r="7" spans="1:7" s="276" customFormat="1" ht="15.75" customHeight="1" thickBot="1" x14ac:dyDescent="0.3">
      <c r="A7" s="1411"/>
      <c r="B7" s="282" t="s">
        <v>412</v>
      </c>
      <c r="C7" s="282" t="s">
        <v>413</v>
      </c>
      <c r="D7" s="282" t="s">
        <v>507</v>
      </c>
      <c r="E7" s="282" t="s">
        <v>415</v>
      </c>
      <c r="F7" s="282" t="s">
        <v>416</v>
      </c>
      <c r="G7" s="283" t="s">
        <v>508</v>
      </c>
    </row>
    <row r="8" spans="1:7" x14ac:dyDescent="0.25">
      <c r="A8" s="290"/>
      <c r="B8" s="293"/>
      <c r="C8" s="293"/>
      <c r="D8" s="294"/>
      <c r="E8" s="293"/>
      <c r="F8" s="293"/>
      <c r="G8" s="297"/>
    </row>
    <row r="9" spans="1:7" ht="25.5" x14ac:dyDescent="0.25">
      <c r="A9" s="298" t="s">
        <v>680</v>
      </c>
      <c r="B9" s="436"/>
      <c r="C9" s="436"/>
      <c r="D9" s="437">
        <f>IF(A9="","",B9+C9)</f>
        <v>0</v>
      </c>
      <c r="E9" s="436"/>
      <c r="F9" s="436"/>
      <c r="G9" s="438">
        <f>IF(A9="","",D9-E9)</f>
        <v>0</v>
      </c>
    </row>
    <row r="10" spans="1:7" ht="8.25" customHeight="1" x14ac:dyDescent="0.25">
      <c r="A10" s="298"/>
      <c r="B10" s="436"/>
      <c r="C10" s="436"/>
      <c r="D10" s="437" t="str">
        <f t="shared" ref="D10:D21" si="0">IF(A10="","",B10+C10)</f>
        <v/>
      </c>
      <c r="E10" s="436"/>
      <c r="F10" s="436"/>
      <c r="G10" s="438" t="str">
        <f t="shared" ref="G10:G21" si="1">IF(A10="","",D10-E10)</f>
        <v/>
      </c>
    </row>
    <row r="11" spans="1:7" x14ac:dyDescent="0.25">
      <c r="A11" s="298" t="s">
        <v>681</v>
      </c>
      <c r="B11" s="436"/>
      <c r="C11" s="436"/>
      <c r="D11" s="437">
        <f t="shared" si="0"/>
        <v>0</v>
      </c>
      <c r="E11" s="436"/>
      <c r="F11" s="436"/>
      <c r="G11" s="438">
        <f t="shared" si="1"/>
        <v>0</v>
      </c>
    </row>
    <row r="12" spans="1:7" ht="8.25" customHeight="1" x14ac:dyDescent="0.25">
      <c r="A12" s="298"/>
      <c r="B12" s="436"/>
      <c r="C12" s="436"/>
      <c r="D12" s="437" t="str">
        <f t="shared" si="0"/>
        <v/>
      </c>
      <c r="E12" s="436"/>
      <c r="F12" s="436"/>
      <c r="G12" s="438" t="str">
        <f t="shared" si="1"/>
        <v/>
      </c>
    </row>
    <row r="13" spans="1:7" ht="25.5" x14ac:dyDescent="0.25">
      <c r="A13" s="298" t="s">
        <v>682</v>
      </c>
      <c r="B13" s="436">
        <f>+'ETCA-II-13'!C133</f>
        <v>105543736</v>
      </c>
      <c r="C13" s="436">
        <f>+'ETCA-II-13'!D133</f>
        <v>-4513845</v>
      </c>
      <c r="D13" s="437">
        <f t="shared" si="0"/>
        <v>101029891</v>
      </c>
      <c r="E13" s="436">
        <f>+'ETCA-II-13'!F133</f>
        <v>101029891</v>
      </c>
      <c r="F13" s="436">
        <f>+'ETCA-II-13'!G133</f>
        <v>96144272</v>
      </c>
      <c r="G13" s="438">
        <f>IF(A13="","",D13-E13)</f>
        <v>0</v>
      </c>
    </row>
    <row r="14" spans="1:7" ht="8.25" customHeight="1" x14ac:dyDescent="0.25">
      <c r="A14" s="298"/>
      <c r="B14" s="436"/>
      <c r="C14" s="436"/>
      <c r="D14" s="437" t="str">
        <f t="shared" si="0"/>
        <v/>
      </c>
      <c r="E14" s="436"/>
      <c r="F14" s="436"/>
      <c r="G14" s="438" t="str">
        <f t="shared" si="1"/>
        <v/>
      </c>
    </row>
    <row r="15" spans="1:7" ht="25.5" x14ac:dyDescent="0.25">
      <c r="A15" s="298" t="s">
        <v>683</v>
      </c>
      <c r="B15" s="436"/>
      <c r="C15" s="436"/>
      <c r="D15" s="437">
        <f t="shared" si="0"/>
        <v>0</v>
      </c>
      <c r="E15" s="436"/>
      <c r="F15" s="436"/>
      <c r="G15" s="438">
        <f t="shared" si="1"/>
        <v>0</v>
      </c>
    </row>
    <row r="16" spans="1:7" ht="8.25" customHeight="1" x14ac:dyDescent="0.25">
      <c r="A16" s="298"/>
      <c r="B16" s="436"/>
      <c r="C16" s="436"/>
      <c r="D16" s="437" t="str">
        <f t="shared" si="0"/>
        <v/>
      </c>
      <c r="E16" s="436"/>
      <c r="F16" s="436"/>
      <c r="G16" s="438" t="str">
        <f t="shared" si="1"/>
        <v/>
      </c>
    </row>
    <row r="17" spans="1:8" ht="25.5" x14ac:dyDescent="0.25">
      <c r="A17" s="298" t="s">
        <v>684</v>
      </c>
      <c r="B17" s="436"/>
      <c r="C17" s="436"/>
      <c r="D17" s="437">
        <f t="shared" si="0"/>
        <v>0</v>
      </c>
      <c r="E17" s="436"/>
      <c r="F17" s="436"/>
      <c r="G17" s="438">
        <f t="shared" si="1"/>
        <v>0</v>
      </c>
    </row>
    <row r="18" spans="1:8" ht="8.25" customHeight="1" x14ac:dyDescent="0.25">
      <c r="A18" s="298"/>
      <c r="B18" s="436"/>
      <c r="C18" s="436"/>
      <c r="D18" s="437" t="str">
        <f t="shared" si="0"/>
        <v/>
      </c>
      <c r="E18" s="436"/>
      <c r="F18" s="436"/>
      <c r="G18" s="438" t="str">
        <f t="shared" si="1"/>
        <v/>
      </c>
    </row>
    <row r="19" spans="1:8" ht="25.5" x14ac:dyDescent="0.25">
      <c r="A19" s="298" t="s">
        <v>685</v>
      </c>
      <c r="B19" s="436"/>
      <c r="C19" s="436"/>
      <c r="D19" s="437">
        <f t="shared" si="0"/>
        <v>0</v>
      </c>
      <c r="E19" s="436"/>
      <c r="F19" s="436"/>
      <c r="G19" s="438">
        <f t="shared" si="1"/>
        <v>0</v>
      </c>
    </row>
    <row r="20" spans="1:8" ht="8.25" customHeight="1" x14ac:dyDescent="0.25">
      <c r="A20" s="298"/>
      <c r="B20" s="436"/>
      <c r="C20" s="436"/>
      <c r="D20" s="437" t="str">
        <f t="shared" si="0"/>
        <v/>
      </c>
      <c r="E20" s="436"/>
      <c r="F20" s="436"/>
      <c r="G20" s="438" t="str">
        <f t="shared" si="1"/>
        <v/>
      </c>
    </row>
    <row r="21" spans="1:8" ht="26.25" thickBot="1" x14ac:dyDescent="0.3">
      <c r="A21" s="298" t="s">
        <v>686</v>
      </c>
      <c r="B21" s="436"/>
      <c r="C21" s="436"/>
      <c r="D21" s="437">
        <f t="shared" si="0"/>
        <v>0</v>
      </c>
      <c r="E21" s="436"/>
      <c r="F21" s="436"/>
      <c r="G21" s="438">
        <f t="shared" si="1"/>
        <v>0</v>
      </c>
    </row>
    <row r="22" spans="1:8" ht="24.95" customHeight="1" thickBot="1" x14ac:dyDescent="0.3">
      <c r="A22" s="286" t="s">
        <v>558</v>
      </c>
      <c r="B22" s="442">
        <f>SUM(B9:B21)</f>
        <v>105543736</v>
      </c>
      <c r="C22" s="442">
        <f>SUM(C9:C21)</f>
        <v>-4513845</v>
      </c>
      <c r="D22" s="442">
        <f>IF(A22="","",B22+C22)</f>
        <v>101029891</v>
      </c>
      <c r="E22" s="442">
        <f>SUM(E9:E21)</f>
        <v>101029891</v>
      </c>
      <c r="F22" s="442">
        <f>SUM(F9:F21)</f>
        <v>96144272</v>
      </c>
      <c r="G22" s="443">
        <f>IF(A22="","",D22-E22)</f>
        <v>0</v>
      </c>
      <c r="H22" s="498" t="str">
        <f>IF((B22-'ETCA II-04'!B80)&gt;0.9,"ERROR!!!!! EL MONTO NO COINCIDE CON LO REPORTADO EN EL FORMATO ETCA-II-04 EN EL TOTAL APROBADO ANUAL DEL ANALÍTICO DE EGRESOS","")</f>
        <v/>
      </c>
    </row>
    <row r="23" spans="1:8" ht="24.95" customHeight="1" x14ac:dyDescent="0.25">
      <c r="A23" s="516"/>
      <c r="B23" s="517"/>
      <c r="C23" s="517"/>
      <c r="D23" s="517"/>
      <c r="E23" s="517"/>
      <c r="F23" s="517"/>
      <c r="G23" s="517"/>
      <c r="H23" s="498" t="str">
        <f>IF((C22-'ETCA II-04'!C80)&gt;0.9,"ERROR!!!!! EL MONTO NO COINCIDE CON LO REPORTADO EN EL FORMATO ETCA-II-04 EN EL TOTAL APROBADO ANUAL DEL ANALÍTICO DE EGRESOS","")</f>
        <v/>
      </c>
    </row>
    <row r="24" spans="1:8" ht="24.95" customHeight="1" x14ac:dyDescent="0.25">
      <c r="A24" s="482"/>
      <c r="B24" s="481"/>
      <c r="C24" s="481"/>
      <c r="D24" s="481"/>
      <c r="E24" s="481"/>
      <c r="F24" s="481"/>
      <c r="G24" s="481"/>
      <c r="H24" s="498" t="str">
        <f>IF((D22-'ETCA II-04'!D80)&gt;0.9,"ERROR!!!!! EL MONTO NO COINCIDE CON LO REPORTADO EN EL FORMATO ETCA-II-04 EN EL TOTAL APROBADO ANUAL DEL ANALÍTICO DE EGRESOS","")</f>
        <v/>
      </c>
    </row>
    <row r="25" spans="1:8" ht="24.95" customHeight="1" x14ac:dyDescent="0.25">
      <c r="A25" s="518"/>
      <c r="B25" s="484"/>
      <c r="C25" s="484"/>
      <c r="D25" s="485"/>
      <c r="E25" s="484"/>
      <c r="F25" s="484"/>
      <c r="G25" s="485"/>
      <c r="H25" s="498" t="str">
        <f>IF((E22-'ETCA II-04'!E80)&gt;0.9,"ERROR!!!!! EL MONTO NO COINCIDE CON LO REPORTADO EN EL FORMATO ETCA-II-04 EN EL TOTAL APROBADO ANUAL DEL ANALÍTICO DE EGRESOS","")</f>
        <v/>
      </c>
    </row>
    <row r="26" spans="1:8" ht="24.95" customHeight="1" x14ac:dyDescent="0.25">
      <c r="A26" s="518"/>
      <c r="B26" s="484"/>
      <c r="C26" s="484"/>
      <c r="D26" s="485"/>
      <c r="E26" s="484"/>
      <c r="F26" s="484"/>
      <c r="G26" s="485"/>
      <c r="H26" s="498" t="str">
        <f>IF((F22-'ETCA II-04'!F80)&gt;0.9,"ERROR!!!!! EL MONTO NO COINCIDE CON LO REPORTADO EN EL FORMATO ETCA-II-04 EN EL TOTAL APROBADO ANUAL DEL ANALÍTICO DE EGRESOS","")</f>
        <v/>
      </c>
    </row>
    <row r="27" spans="1:8" ht="25.5" customHeight="1" x14ac:dyDescent="0.25">
      <c r="A27" s="482"/>
      <c r="B27" s="481"/>
      <c r="C27" s="481"/>
      <c r="D27" s="481"/>
      <c r="E27" s="481"/>
      <c r="F27" s="481"/>
      <c r="G27" s="481"/>
      <c r="H27" s="498" t="str">
        <f>IF((G22-'ETCA II-04'!G80)&gt;0.9,"ERROR!!!!! EL MONTO NO COINCIDE CON LO REPORTADO EN EL FORMATO ETCA-II-04 EN EL TOTAL APROBADO ANUAL DEL ANALÍTICO DE EGRESOS","")</f>
        <v/>
      </c>
    </row>
    <row r="29" spans="1:8" x14ac:dyDescent="0.25">
      <c r="F29" s="281"/>
    </row>
    <row r="30" spans="1:8" x14ac:dyDescent="0.25">
      <c r="F30" s="281"/>
    </row>
  </sheetData>
  <sheetProtection formatColumns="0" formatRows="0" insertHyperlinks="0"/>
  <mergeCells count="6">
    <mergeCell ref="A6:A7"/>
    <mergeCell ref="A1:G1"/>
    <mergeCell ref="A2:G2"/>
    <mergeCell ref="A3:G3"/>
    <mergeCell ref="A4:G4"/>
    <mergeCell ref="A5:E5"/>
  </mergeCells>
  <printOptions horizontalCentered="1"/>
  <pageMargins left="0.70866141732283472" right="0.70866141732283472" top="0.74803149606299213" bottom="0.74803149606299213" header="0.31496062992125984" footer="0.31496062992125984"/>
  <pageSetup scale="99"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H48"/>
  <sheetViews>
    <sheetView view="pageBreakPreview" topLeftCell="A16" zoomScale="90" zoomScaleNormal="100" zoomScaleSheetLayoutView="90" workbookViewId="0">
      <selection activeCell="L32" sqref="L32"/>
    </sheetView>
  </sheetViews>
  <sheetFormatPr baseColWidth="10" defaultRowHeight="15" x14ac:dyDescent="0.25"/>
  <cols>
    <col min="1" max="1" width="35.7109375" customWidth="1"/>
    <col min="2" max="5" width="11.28515625"/>
    <col min="6" max="6" width="11.85546875" customWidth="1"/>
  </cols>
  <sheetData>
    <row r="1" spans="1:7" ht="16.5" x14ac:dyDescent="0.25">
      <c r="A1" s="1409" t="str">
        <f>'ETCA-I-01'!A1:G1</f>
        <v>TELEVISORA DE HERMOSILLO, S.A. DE C.V.</v>
      </c>
      <c r="B1" s="1409"/>
      <c r="C1" s="1409"/>
      <c r="D1" s="1409"/>
      <c r="E1" s="1409"/>
      <c r="F1" s="1409"/>
      <c r="G1" s="1409"/>
    </row>
    <row r="2" spans="1:7" ht="16.5" x14ac:dyDescent="0.25">
      <c r="A2" s="1409" t="s">
        <v>499</v>
      </c>
      <c r="B2" s="1409"/>
      <c r="C2" s="1409"/>
      <c r="D2" s="1409"/>
      <c r="E2" s="1409"/>
      <c r="F2" s="1409"/>
      <c r="G2" s="1409"/>
    </row>
    <row r="3" spans="1:7" ht="16.5" x14ac:dyDescent="0.25">
      <c r="A3" s="1409" t="s">
        <v>687</v>
      </c>
      <c r="B3" s="1409"/>
      <c r="C3" s="1409"/>
      <c r="D3" s="1409"/>
      <c r="E3" s="1409"/>
      <c r="F3" s="1409"/>
      <c r="G3" s="1409"/>
    </row>
    <row r="4" spans="1:7" ht="16.5" x14ac:dyDescent="0.25">
      <c r="A4" s="1234" t="str">
        <f>'ETCA-I-03'!A3:D3</f>
        <v>Del 01 de Enero al 31 de Diciembre de 2020</v>
      </c>
      <c r="B4" s="1234"/>
      <c r="C4" s="1234"/>
      <c r="D4" s="1234"/>
      <c r="E4" s="1234"/>
      <c r="F4" s="1234"/>
      <c r="G4" s="1234"/>
    </row>
    <row r="5" spans="1:7" ht="17.25" thickBot="1" x14ac:dyDescent="0.3">
      <c r="A5" s="161"/>
      <c r="B5" s="1412"/>
      <c r="C5" s="1412"/>
      <c r="D5" s="1412"/>
      <c r="E5" s="1412"/>
      <c r="F5" s="299"/>
      <c r="G5" s="416"/>
    </row>
    <row r="6" spans="1:7" ht="40.5" x14ac:dyDescent="0.25">
      <c r="A6" s="1410" t="s">
        <v>246</v>
      </c>
      <c r="B6" s="300" t="s">
        <v>502</v>
      </c>
      <c r="C6" s="300" t="s">
        <v>432</v>
      </c>
      <c r="D6" s="300" t="s">
        <v>503</v>
      </c>
      <c r="E6" s="300" t="s">
        <v>504</v>
      </c>
      <c r="F6" s="300" t="s">
        <v>505</v>
      </c>
      <c r="G6" s="301" t="s">
        <v>506</v>
      </c>
    </row>
    <row r="7" spans="1:7" ht="15.75" thickBot="1" x14ac:dyDescent="0.3">
      <c r="A7" s="1411"/>
      <c r="B7" s="302" t="s">
        <v>412</v>
      </c>
      <c r="C7" s="302" t="s">
        <v>413</v>
      </c>
      <c r="D7" s="302" t="s">
        <v>507</v>
      </c>
      <c r="E7" s="302" t="s">
        <v>415</v>
      </c>
      <c r="F7" s="302" t="s">
        <v>416</v>
      </c>
      <c r="G7" s="303" t="s">
        <v>508</v>
      </c>
    </row>
    <row r="8" spans="1:7" ht="16.5" x14ac:dyDescent="0.25">
      <c r="A8" s="304"/>
      <c r="B8" s="305"/>
      <c r="C8" s="305"/>
      <c r="D8" s="305"/>
      <c r="E8" s="305"/>
      <c r="F8" s="305"/>
      <c r="G8" s="306"/>
    </row>
    <row r="9" spans="1:7" x14ac:dyDescent="0.25">
      <c r="A9" s="433" t="s">
        <v>688</v>
      </c>
      <c r="B9" s="434">
        <f>SUM(B10:B17)</f>
        <v>0</v>
      </c>
      <c r="C9" s="434">
        <f>SUM(C10:C17)</f>
        <v>0</v>
      </c>
      <c r="D9" s="434">
        <f>IF(A9="","",B9+C9)</f>
        <v>0</v>
      </c>
      <c r="E9" s="434">
        <f>SUM(E10:E17)</f>
        <v>0</v>
      </c>
      <c r="F9" s="434">
        <f>SUM(F10:F17)</f>
        <v>0</v>
      </c>
      <c r="G9" s="435">
        <f>IF(A9="","",D9-E9)</f>
        <v>0</v>
      </c>
    </row>
    <row r="10" spans="1:7" x14ac:dyDescent="0.25">
      <c r="A10" s="279" t="s">
        <v>689</v>
      </c>
      <c r="B10" s="436"/>
      <c r="C10" s="436"/>
      <c r="D10" s="437">
        <f t="shared" ref="D10:D43" si="0">IF(A10="","",B10+C10)</f>
        <v>0</v>
      </c>
      <c r="E10" s="436"/>
      <c r="F10" s="436"/>
      <c r="G10" s="438">
        <f t="shared" ref="G10:G43" si="1">IF(A10="","",D10-E10)</f>
        <v>0</v>
      </c>
    </row>
    <row r="11" spans="1:7" x14ac:dyDescent="0.25">
      <c r="A11" s="279" t="s">
        <v>690</v>
      </c>
      <c r="B11" s="436"/>
      <c r="C11" s="436"/>
      <c r="D11" s="437">
        <f t="shared" si="0"/>
        <v>0</v>
      </c>
      <c r="E11" s="436"/>
      <c r="F11" s="436"/>
      <c r="G11" s="438">
        <f t="shared" si="1"/>
        <v>0</v>
      </c>
    </row>
    <row r="12" spans="1:7" x14ac:dyDescent="0.25">
      <c r="A12" s="279" t="s">
        <v>691</v>
      </c>
      <c r="B12" s="436"/>
      <c r="C12" s="436"/>
      <c r="D12" s="437">
        <f t="shared" si="0"/>
        <v>0</v>
      </c>
      <c r="E12" s="436"/>
      <c r="F12" s="436"/>
      <c r="G12" s="438">
        <f t="shared" si="1"/>
        <v>0</v>
      </c>
    </row>
    <row r="13" spans="1:7" x14ac:dyDescent="0.25">
      <c r="A13" s="279" t="s">
        <v>692</v>
      </c>
      <c r="B13" s="436"/>
      <c r="C13" s="436"/>
      <c r="D13" s="437">
        <f t="shared" si="0"/>
        <v>0</v>
      </c>
      <c r="E13" s="436"/>
      <c r="F13" s="436"/>
      <c r="G13" s="438">
        <f t="shared" si="1"/>
        <v>0</v>
      </c>
    </row>
    <row r="14" spans="1:7" x14ac:dyDescent="0.25">
      <c r="A14" s="279" t="s">
        <v>693</v>
      </c>
      <c r="B14" s="436"/>
      <c r="C14" s="436"/>
      <c r="D14" s="437">
        <f t="shared" si="0"/>
        <v>0</v>
      </c>
      <c r="E14" s="436"/>
      <c r="F14" s="436"/>
      <c r="G14" s="438">
        <f t="shared" si="1"/>
        <v>0</v>
      </c>
    </row>
    <row r="15" spans="1:7" x14ac:dyDescent="0.25">
      <c r="A15" s="279" t="s">
        <v>694</v>
      </c>
      <c r="B15" s="436"/>
      <c r="C15" s="436"/>
      <c r="D15" s="437">
        <f t="shared" si="0"/>
        <v>0</v>
      </c>
      <c r="E15" s="436"/>
      <c r="F15" s="436"/>
      <c r="G15" s="438">
        <f t="shared" si="1"/>
        <v>0</v>
      </c>
    </row>
    <row r="16" spans="1:7" x14ac:dyDescent="0.25">
      <c r="A16" s="279" t="s">
        <v>695</v>
      </c>
      <c r="B16" s="436"/>
      <c r="C16" s="436"/>
      <c r="D16" s="437">
        <f t="shared" si="0"/>
        <v>0</v>
      </c>
      <c r="E16" s="436"/>
      <c r="F16" s="436"/>
      <c r="G16" s="438">
        <f t="shared" si="1"/>
        <v>0</v>
      </c>
    </row>
    <row r="17" spans="1:7" x14ac:dyDescent="0.25">
      <c r="A17" s="279" t="s">
        <v>533</v>
      </c>
      <c r="B17" s="436"/>
      <c r="C17" s="436"/>
      <c r="D17" s="437">
        <f t="shared" si="0"/>
        <v>0</v>
      </c>
      <c r="E17" s="436"/>
      <c r="F17" s="436"/>
      <c r="G17" s="438">
        <f t="shared" si="1"/>
        <v>0</v>
      </c>
    </row>
    <row r="18" spans="1:7" x14ac:dyDescent="0.25">
      <c r="A18" s="290"/>
      <c r="B18" s="436"/>
      <c r="C18" s="436"/>
      <c r="D18" s="437" t="str">
        <f t="shared" si="0"/>
        <v/>
      </c>
      <c r="E18" s="436"/>
      <c r="F18" s="436"/>
      <c r="G18" s="438" t="str">
        <f t="shared" si="1"/>
        <v/>
      </c>
    </row>
    <row r="19" spans="1:7" x14ac:dyDescent="0.25">
      <c r="A19" s="433" t="s">
        <v>696</v>
      </c>
      <c r="B19" s="434">
        <f>SUM(B20:B26)</f>
        <v>105543736</v>
      </c>
      <c r="C19" s="434">
        <f>SUM(C20:C26)</f>
        <v>-4513845</v>
      </c>
      <c r="D19" s="434">
        <f t="shared" si="0"/>
        <v>101029891</v>
      </c>
      <c r="E19" s="434">
        <f>SUM(E20:E26)</f>
        <v>101029891</v>
      </c>
      <c r="F19" s="434">
        <f>SUM(F20:F26)</f>
        <v>96144272</v>
      </c>
      <c r="G19" s="435">
        <f>IF(A19="","",D19-E19)</f>
        <v>0</v>
      </c>
    </row>
    <row r="20" spans="1:7" x14ac:dyDescent="0.25">
      <c r="A20" s="279" t="s">
        <v>697</v>
      </c>
      <c r="B20" s="436"/>
      <c r="C20" s="436"/>
      <c r="D20" s="437">
        <f t="shared" si="0"/>
        <v>0</v>
      </c>
      <c r="E20" s="436"/>
      <c r="F20" s="436"/>
      <c r="G20" s="438">
        <f t="shared" si="1"/>
        <v>0</v>
      </c>
    </row>
    <row r="21" spans="1:7" x14ac:dyDescent="0.25">
      <c r="A21" s="279" t="s">
        <v>698</v>
      </c>
      <c r="B21" s="436"/>
      <c r="C21" s="436"/>
      <c r="D21" s="437">
        <f t="shared" si="0"/>
        <v>0</v>
      </c>
      <c r="E21" s="436"/>
      <c r="F21" s="436"/>
      <c r="G21" s="438">
        <f t="shared" si="1"/>
        <v>0</v>
      </c>
    </row>
    <row r="22" spans="1:7" x14ac:dyDescent="0.25">
      <c r="A22" s="279" t="s">
        <v>699</v>
      </c>
      <c r="B22" s="436"/>
      <c r="C22" s="436"/>
      <c r="D22" s="437">
        <f t="shared" si="0"/>
        <v>0</v>
      </c>
      <c r="E22" s="436"/>
      <c r="F22" s="436"/>
      <c r="G22" s="438">
        <f t="shared" si="1"/>
        <v>0</v>
      </c>
    </row>
    <row r="23" spans="1:7" ht="25.5" x14ac:dyDescent="0.25">
      <c r="A23" s="279" t="s">
        <v>700</v>
      </c>
      <c r="B23" s="436">
        <f>+'ETCA-II-13'!C133</f>
        <v>105543736</v>
      </c>
      <c r="C23" s="436">
        <f>+'ETCA-II-13'!D133</f>
        <v>-4513845</v>
      </c>
      <c r="D23" s="437">
        <f t="shared" si="0"/>
        <v>101029891</v>
      </c>
      <c r="E23" s="436">
        <f>+'ETCA-II-13'!F133</f>
        <v>101029891</v>
      </c>
      <c r="F23" s="436">
        <f>+'ETCA-II-13'!G133</f>
        <v>96144272</v>
      </c>
      <c r="G23" s="438">
        <f>IF(A23="","",D23-E23)</f>
        <v>0</v>
      </c>
    </row>
    <row r="24" spans="1:7" x14ac:dyDescent="0.25">
      <c r="A24" s="279" t="s">
        <v>701</v>
      </c>
      <c r="B24" s="436"/>
      <c r="C24" s="436"/>
      <c r="D24" s="437">
        <f t="shared" si="0"/>
        <v>0</v>
      </c>
      <c r="E24" s="436"/>
      <c r="F24" s="436"/>
      <c r="G24" s="438">
        <f t="shared" si="1"/>
        <v>0</v>
      </c>
    </row>
    <row r="25" spans="1:7" x14ac:dyDescent="0.25">
      <c r="A25" s="279" t="s">
        <v>702</v>
      </c>
      <c r="B25" s="436"/>
      <c r="C25" s="436"/>
      <c r="D25" s="437">
        <f t="shared" si="0"/>
        <v>0</v>
      </c>
      <c r="E25" s="436"/>
      <c r="F25" s="436"/>
      <c r="G25" s="438">
        <f t="shared" si="1"/>
        <v>0</v>
      </c>
    </row>
    <row r="26" spans="1:7" x14ac:dyDescent="0.25">
      <c r="A26" s="279" t="s">
        <v>703</v>
      </c>
      <c r="B26" s="436"/>
      <c r="C26" s="436"/>
      <c r="D26" s="437">
        <f t="shared" si="0"/>
        <v>0</v>
      </c>
      <c r="E26" s="436"/>
      <c r="F26" s="436"/>
      <c r="G26" s="438">
        <f t="shared" si="1"/>
        <v>0</v>
      </c>
    </row>
    <row r="27" spans="1:7" x14ac:dyDescent="0.25">
      <c r="A27" s="290"/>
      <c r="B27" s="436"/>
      <c r="C27" s="436"/>
      <c r="D27" s="437" t="str">
        <f t="shared" si="0"/>
        <v/>
      </c>
      <c r="E27" s="436"/>
      <c r="F27" s="436"/>
      <c r="G27" s="438" t="str">
        <f t="shared" si="1"/>
        <v/>
      </c>
    </row>
    <row r="28" spans="1:7" x14ac:dyDescent="0.25">
      <c r="A28" s="433" t="s">
        <v>704</v>
      </c>
      <c r="B28" s="434">
        <f>SUM(B29:B37)</f>
        <v>0</v>
      </c>
      <c r="C28" s="434">
        <f>SUM(C29:C37)</f>
        <v>0</v>
      </c>
      <c r="D28" s="434">
        <f t="shared" si="0"/>
        <v>0</v>
      </c>
      <c r="E28" s="434">
        <f>SUM(E29:E37)</f>
        <v>0</v>
      </c>
      <c r="F28" s="434">
        <f>SUM(F29:F37)</f>
        <v>0</v>
      </c>
      <c r="G28" s="435">
        <f t="shared" si="1"/>
        <v>0</v>
      </c>
    </row>
    <row r="29" spans="1:7" ht="25.5" x14ac:dyDescent="0.25">
      <c r="A29" s="279" t="s">
        <v>705</v>
      </c>
      <c r="B29" s="436"/>
      <c r="C29" s="436"/>
      <c r="D29" s="437">
        <f t="shared" si="0"/>
        <v>0</v>
      </c>
      <c r="E29" s="436"/>
      <c r="F29" s="436"/>
      <c r="G29" s="438">
        <f t="shared" si="1"/>
        <v>0</v>
      </c>
    </row>
    <row r="30" spans="1:7" x14ac:dyDescent="0.25">
      <c r="A30" s="279" t="s">
        <v>706</v>
      </c>
      <c r="B30" s="436"/>
      <c r="C30" s="436"/>
      <c r="D30" s="437">
        <f t="shared" si="0"/>
        <v>0</v>
      </c>
      <c r="E30" s="436"/>
      <c r="F30" s="436"/>
      <c r="G30" s="438">
        <f t="shared" si="1"/>
        <v>0</v>
      </c>
    </row>
    <row r="31" spans="1:7" x14ac:dyDescent="0.25">
      <c r="A31" s="279" t="s">
        <v>707</v>
      </c>
      <c r="B31" s="436"/>
      <c r="C31" s="436"/>
      <c r="D31" s="437">
        <f t="shared" si="0"/>
        <v>0</v>
      </c>
      <c r="E31" s="436"/>
      <c r="F31" s="436"/>
      <c r="G31" s="438">
        <f t="shared" si="1"/>
        <v>0</v>
      </c>
    </row>
    <row r="32" spans="1:7" x14ac:dyDescent="0.25">
      <c r="A32" s="279" t="s">
        <v>708</v>
      </c>
      <c r="B32" s="436"/>
      <c r="C32" s="436"/>
      <c r="D32" s="437">
        <f t="shared" si="0"/>
        <v>0</v>
      </c>
      <c r="E32" s="436"/>
      <c r="F32" s="436"/>
      <c r="G32" s="438">
        <f t="shared" si="1"/>
        <v>0</v>
      </c>
    </row>
    <row r="33" spans="1:8" x14ac:dyDescent="0.25">
      <c r="A33" s="279" t="s">
        <v>709</v>
      </c>
      <c r="B33" s="436"/>
      <c r="C33" s="436"/>
      <c r="D33" s="437">
        <f t="shared" si="0"/>
        <v>0</v>
      </c>
      <c r="E33" s="436"/>
      <c r="F33" s="436"/>
      <c r="G33" s="438">
        <f t="shared" si="1"/>
        <v>0</v>
      </c>
    </row>
    <row r="34" spans="1:8" x14ac:dyDescent="0.25">
      <c r="A34" s="279" t="s">
        <v>710</v>
      </c>
      <c r="B34" s="436"/>
      <c r="C34" s="436"/>
      <c r="D34" s="437">
        <f t="shared" si="0"/>
        <v>0</v>
      </c>
      <c r="E34" s="436"/>
      <c r="F34" s="436"/>
      <c r="G34" s="438">
        <f t="shared" si="1"/>
        <v>0</v>
      </c>
    </row>
    <row r="35" spans="1:8" x14ac:dyDescent="0.25">
      <c r="A35" s="279" t="s">
        <v>711</v>
      </c>
      <c r="B35" s="436"/>
      <c r="C35" s="436"/>
      <c r="D35" s="437">
        <f t="shared" si="0"/>
        <v>0</v>
      </c>
      <c r="E35" s="436"/>
      <c r="F35" s="436"/>
      <c r="G35" s="438">
        <f t="shared" si="1"/>
        <v>0</v>
      </c>
    </row>
    <row r="36" spans="1:8" x14ac:dyDescent="0.25">
      <c r="A36" s="279" t="s">
        <v>712</v>
      </c>
      <c r="B36" s="436"/>
      <c r="C36" s="436"/>
      <c r="D36" s="437">
        <f t="shared" si="0"/>
        <v>0</v>
      </c>
      <c r="E36" s="436"/>
      <c r="F36" s="436"/>
      <c r="G36" s="438">
        <f t="shared" si="1"/>
        <v>0</v>
      </c>
    </row>
    <row r="37" spans="1:8" x14ac:dyDescent="0.25">
      <c r="A37" s="279" t="s">
        <v>713</v>
      </c>
      <c r="B37" s="436"/>
      <c r="C37" s="436"/>
      <c r="D37" s="437">
        <f t="shared" si="0"/>
        <v>0</v>
      </c>
      <c r="E37" s="436"/>
      <c r="F37" s="436"/>
      <c r="G37" s="438">
        <f t="shared" si="1"/>
        <v>0</v>
      </c>
    </row>
    <row r="38" spans="1:8" x14ac:dyDescent="0.25">
      <c r="A38" s="290"/>
      <c r="B38" s="436"/>
      <c r="C38" s="436"/>
      <c r="D38" s="437" t="str">
        <f t="shared" si="0"/>
        <v/>
      </c>
      <c r="E38" s="436"/>
      <c r="F38" s="436"/>
      <c r="G38" s="438" t="str">
        <f t="shared" si="1"/>
        <v/>
      </c>
    </row>
    <row r="39" spans="1:8" ht="25.5" x14ac:dyDescent="0.25">
      <c r="A39" s="433" t="s">
        <v>714</v>
      </c>
      <c r="B39" s="434">
        <f>SUM(B40:B43)</f>
        <v>0</v>
      </c>
      <c r="C39" s="434">
        <f>SUM(C40:C43)</f>
        <v>0</v>
      </c>
      <c r="D39" s="434">
        <f t="shared" si="0"/>
        <v>0</v>
      </c>
      <c r="E39" s="434">
        <f>SUM(E40:E43)</f>
        <v>0</v>
      </c>
      <c r="F39" s="434">
        <f>SUM(F40:F43)</f>
        <v>0</v>
      </c>
      <c r="G39" s="435">
        <f t="shared" si="1"/>
        <v>0</v>
      </c>
    </row>
    <row r="40" spans="1:8" ht="25.5" x14ac:dyDescent="0.25">
      <c r="A40" s="439" t="s">
        <v>715</v>
      </c>
      <c r="B40" s="436">
        <v>0</v>
      </c>
      <c r="C40" s="436">
        <v>0</v>
      </c>
      <c r="D40" s="437">
        <f t="shared" si="0"/>
        <v>0</v>
      </c>
      <c r="E40" s="436">
        <v>0</v>
      </c>
      <c r="F40" s="436">
        <v>0</v>
      </c>
      <c r="G40" s="438">
        <f t="shared" si="1"/>
        <v>0</v>
      </c>
    </row>
    <row r="41" spans="1:8" ht="38.25" x14ac:dyDescent="0.25">
      <c r="A41" s="439" t="s">
        <v>716</v>
      </c>
      <c r="B41" s="436"/>
      <c r="C41" s="436"/>
      <c r="D41" s="437">
        <f t="shared" si="0"/>
        <v>0</v>
      </c>
      <c r="E41" s="436"/>
      <c r="F41" s="436"/>
      <c r="G41" s="438">
        <f t="shared" si="1"/>
        <v>0</v>
      </c>
    </row>
    <row r="42" spans="1:8" x14ac:dyDescent="0.25">
      <c r="A42" s="279" t="s">
        <v>717</v>
      </c>
      <c r="B42" s="436"/>
      <c r="C42" s="436"/>
      <c r="D42" s="437">
        <f t="shared" si="0"/>
        <v>0</v>
      </c>
      <c r="E42" s="436"/>
      <c r="F42" s="436"/>
      <c r="G42" s="438">
        <f t="shared" si="1"/>
        <v>0</v>
      </c>
    </row>
    <row r="43" spans="1:8" ht="15.75" thickBot="1" x14ac:dyDescent="0.3">
      <c r="A43" s="279" t="s">
        <v>718</v>
      </c>
      <c r="B43" s="436"/>
      <c r="C43" s="436"/>
      <c r="D43" s="437">
        <f t="shared" si="0"/>
        <v>0</v>
      </c>
      <c r="E43" s="436"/>
      <c r="F43" s="436"/>
      <c r="G43" s="438">
        <f t="shared" si="1"/>
        <v>0</v>
      </c>
    </row>
    <row r="44" spans="1:8" ht="15.75" thickBot="1" x14ac:dyDescent="0.3">
      <c r="A44" s="286" t="s">
        <v>558</v>
      </c>
      <c r="B44" s="440">
        <f>SUM(B9,B19,B28,B39)</f>
        <v>105543736</v>
      </c>
      <c r="C44" s="440">
        <f>SUM(C9,C19,C28,C39)</f>
        <v>-4513845</v>
      </c>
      <c r="D44" s="440">
        <f>IF(A44="","",B44+C44)</f>
        <v>101029891</v>
      </c>
      <c r="E44" s="440">
        <f>SUM(E9,E19,E28,E39)</f>
        <v>101029891</v>
      </c>
      <c r="F44" s="440">
        <f>SUM(F9,F19,F28,F39)</f>
        <v>96144272</v>
      </c>
      <c r="G44" s="441">
        <f>IF(A44="","",D44-E44)</f>
        <v>0</v>
      </c>
      <c r="H44" s="498" t="str">
        <f>IF((B44-'ETCA II-04'!B80)&gt;0.9,"ERROR!!!!! EL MONTO NO COINCIDE CON LO REPORTADO EN EL FORMATO ETCA-II-04 EN EL TOTAL APROBADO ANUAL DEL ANALÍTICO DE EGRESOS","")</f>
        <v/>
      </c>
    </row>
    <row r="45" spans="1:8" ht="9" customHeight="1" x14ac:dyDescent="0.25">
      <c r="A45" s="482"/>
      <c r="B45" s="485"/>
      <c r="C45" s="485"/>
      <c r="D45" s="485"/>
      <c r="E45" s="485"/>
      <c r="F45" s="485"/>
      <c r="G45" s="485"/>
      <c r="H45" s="498" t="str">
        <f>IF((C44-'ETCA II-04'!C80)&gt;0.9,"ERROR!!!!! EL MONTO NO COINCIDE CON LO REPORTADO EN EL FORMATO ETCA-II-04 EN EL TOTAL DE AMPLIACIONES/REDUCCIONES PRESENTADO EN EL ANALÍTICO DE EGRESOS","")</f>
        <v/>
      </c>
    </row>
    <row r="46" spans="1:8" x14ac:dyDescent="0.25">
      <c r="A46" s="483"/>
      <c r="B46" s="484"/>
      <c r="C46" s="484"/>
      <c r="D46" s="485"/>
      <c r="E46" s="484"/>
      <c r="F46" s="484"/>
      <c r="G46" s="485"/>
      <c r="H46" s="498" t="str">
        <f>IF((E44-'ETCA II-04'!E80)&gt;0.9,"ERROR!!!!! EL MONTO NO COINCIDE CON LO REPORTADO EN EL FORMATO ETCA-II-04 EN EL TOTAL DEVENGADO ANUAL PRESENTADO EN EL ANALÍTICO DE EGRESOS","")</f>
        <v/>
      </c>
    </row>
    <row r="47" spans="1:8" x14ac:dyDescent="0.25">
      <c r="A47" s="482"/>
      <c r="B47" s="485"/>
      <c r="C47" s="485"/>
      <c r="D47" s="485"/>
      <c r="E47" s="485"/>
      <c r="F47" s="485"/>
      <c r="G47" s="485"/>
      <c r="H47" s="498" t="str">
        <f>IF((F44-'ETCA II-04'!F80)&gt;0.9,"ERROR!!!!! EL MONTO NO COINCIDE CON LO REPORTADO EN EL FORMATO ETCA-II-04 EN EL TOTAL PAGADO ANUAL PRESENTADO EN EL ANALÍTICO DE EGRESOS","")</f>
        <v/>
      </c>
    </row>
    <row r="48" spans="1:8" x14ac:dyDescent="0.25">
      <c r="H48" s="498" t="str">
        <f>IF((G44-'ETCA II-04'!G80)&gt;0.9,"ERROR!!!!! EL MONTO NO COINCIDE CON LO REPORTADO EN EL FORMATO ETCA-II-04 EN EL TOTAL SUBEJERCICIO PRESENTADO EN EL ANALÍTICO DE EGRESOS","")</f>
        <v/>
      </c>
    </row>
  </sheetData>
  <sheetProtection formatColumns="0" formatRows="0"/>
  <mergeCells count="6">
    <mergeCell ref="A6:A7"/>
    <mergeCell ref="A1:G1"/>
    <mergeCell ref="A2:G2"/>
    <mergeCell ref="A3:G3"/>
    <mergeCell ref="A4:G4"/>
    <mergeCell ref="B5:E5"/>
  </mergeCells>
  <pageMargins left="0.70866141732283472" right="0.70866141732283472" top="0.74803149606299213" bottom="0.74803149606299213" header="0.31496062992125984" footer="0.31496062992125984"/>
  <pageSetup scale="86" orientation="portrait" horizontalDpi="1200" verticalDpi="1200" r:id="rId1"/>
  <colBreaks count="1" manualBreakCount="1">
    <brk id="7" max="1048575" man="1"/>
  </col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I91"/>
  <sheetViews>
    <sheetView view="pageBreakPreview" topLeftCell="A13" zoomScale="90" zoomScaleNormal="100" zoomScaleSheetLayoutView="90" workbookViewId="0">
      <selection activeCell="H21" sqref="H21"/>
    </sheetView>
  </sheetViews>
  <sheetFormatPr baseColWidth="10" defaultColWidth="11.42578125" defaultRowHeight="15" x14ac:dyDescent="0.25"/>
  <cols>
    <col min="1" max="1" width="4.42578125" customWidth="1"/>
    <col min="2" max="2" width="47" customWidth="1"/>
    <col min="3" max="3" width="14.28515625" customWidth="1"/>
    <col min="4" max="4" width="13.85546875" customWidth="1"/>
    <col min="5" max="5" width="14.28515625" customWidth="1"/>
    <col min="6" max="6" width="13.42578125" customWidth="1"/>
    <col min="7" max="7" width="13.85546875" customWidth="1"/>
    <col min="8" max="8" width="13.7109375" customWidth="1"/>
  </cols>
  <sheetData>
    <row r="1" spans="1:8" s="650" customFormat="1" ht="15.75" x14ac:dyDescent="0.25">
      <c r="A1" s="1382" t="str">
        <f>'ETCA-I-01'!A1:G1</f>
        <v>TELEVISORA DE HERMOSILLO, S.A. DE C.V.</v>
      </c>
      <c r="B1" s="1383"/>
      <c r="C1" s="1383"/>
      <c r="D1" s="1383"/>
      <c r="E1" s="1383"/>
      <c r="F1" s="1383"/>
      <c r="G1" s="1383"/>
      <c r="H1" s="1384"/>
    </row>
    <row r="2" spans="1:8" s="650" customFormat="1" x14ac:dyDescent="0.25">
      <c r="A2" s="1423" t="s">
        <v>559</v>
      </c>
      <c r="B2" s="1424"/>
      <c r="C2" s="1424"/>
      <c r="D2" s="1424"/>
      <c r="E2" s="1424"/>
      <c r="F2" s="1424"/>
      <c r="G2" s="1424"/>
      <c r="H2" s="1425"/>
    </row>
    <row r="3" spans="1:8" s="650" customFormat="1" ht="11.25" customHeight="1" x14ac:dyDescent="0.25">
      <c r="A3" s="1423" t="s">
        <v>687</v>
      </c>
      <c r="B3" s="1424"/>
      <c r="C3" s="1424"/>
      <c r="D3" s="1424"/>
      <c r="E3" s="1424"/>
      <c r="F3" s="1424"/>
      <c r="G3" s="1424"/>
      <c r="H3" s="1425"/>
    </row>
    <row r="4" spans="1:8" s="650" customFormat="1" ht="11.25" customHeight="1" x14ac:dyDescent="0.25">
      <c r="A4" s="1423" t="str">
        <f>'ETCA-I-03'!A3:D3</f>
        <v>Del 01 de Enero al 31 de Diciembre de 2020</v>
      </c>
      <c r="B4" s="1424"/>
      <c r="C4" s="1424"/>
      <c r="D4" s="1424"/>
      <c r="E4" s="1424"/>
      <c r="F4" s="1424"/>
      <c r="G4" s="1424"/>
      <c r="H4" s="1425"/>
    </row>
    <row r="5" spans="1:8" s="650" customFormat="1" ht="12.75" customHeight="1" thickBot="1" x14ac:dyDescent="0.3">
      <c r="A5" s="1421" t="s">
        <v>84</v>
      </c>
      <c r="B5" s="1426"/>
      <c r="C5" s="1426"/>
      <c r="D5" s="1426"/>
      <c r="E5" s="1426"/>
      <c r="F5" s="1426"/>
      <c r="G5" s="1426"/>
      <c r="H5" s="1427"/>
    </row>
    <row r="6" spans="1:8" s="650" customFormat="1" ht="15.75" thickBot="1" x14ac:dyDescent="0.3">
      <c r="A6" s="1419" t="s">
        <v>85</v>
      </c>
      <c r="B6" s="1420"/>
      <c r="C6" s="1395" t="s">
        <v>561</v>
      </c>
      <c r="D6" s="1396"/>
      <c r="E6" s="1396"/>
      <c r="F6" s="1396"/>
      <c r="G6" s="1397"/>
      <c r="H6" s="1393" t="s">
        <v>562</v>
      </c>
    </row>
    <row r="7" spans="1:8" s="650" customFormat="1" ht="26.25" thickBot="1" x14ac:dyDescent="0.3">
      <c r="A7" s="1421"/>
      <c r="B7" s="1422"/>
      <c r="C7" s="754" t="s">
        <v>563</v>
      </c>
      <c r="D7" s="754" t="s">
        <v>564</v>
      </c>
      <c r="E7" s="754" t="s">
        <v>565</v>
      </c>
      <c r="F7" s="754" t="s">
        <v>434</v>
      </c>
      <c r="G7" s="754" t="s">
        <v>661</v>
      </c>
      <c r="H7" s="1394"/>
    </row>
    <row r="8" spans="1:8" x14ac:dyDescent="0.25">
      <c r="A8" s="1413"/>
      <c r="B8" s="1414"/>
      <c r="C8" s="738"/>
      <c r="D8" s="738"/>
      <c r="E8" s="738"/>
      <c r="F8" s="738"/>
      <c r="G8" s="738"/>
      <c r="H8" s="738"/>
    </row>
    <row r="9" spans="1:8" ht="16.5" customHeight="1" x14ac:dyDescent="0.25">
      <c r="A9" s="1415" t="s">
        <v>719</v>
      </c>
      <c r="B9" s="1416"/>
      <c r="C9" s="671">
        <f>+C10+C20+C29+C40</f>
        <v>105543736</v>
      </c>
      <c r="D9" s="671">
        <f t="shared" ref="D9:G9" si="0">+D10+D20+D29+D40</f>
        <v>-4513845</v>
      </c>
      <c r="E9" s="671">
        <f t="shared" si="0"/>
        <v>101029891</v>
      </c>
      <c r="F9" s="671">
        <f t="shared" si="0"/>
        <v>101029891</v>
      </c>
      <c r="G9" s="671">
        <f t="shared" si="0"/>
        <v>96144272</v>
      </c>
      <c r="H9" s="671">
        <f>+H10+H20+H29+H40</f>
        <v>0</v>
      </c>
    </row>
    <row r="10" spans="1:8" x14ac:dyDescent="0.25">
      <c r="A10" s="1417" t="s">
        <v>720</v>
      </c>
      <c r="B10" s="1418"/>
      <c r="C10" s="695">
        <f>SUM(C11:C18)</f>
        <v>0</v>
      </c>
      <c r="D10" s="695">
        <f t="shared" ref="D10:H10" si="1">SUM(D11:D18)</f>
        <v>0</v>
      </c>
      <c r="E10" s="695">
        <f t="shared" si="1"/>
        <v>0</v>
      </c>
      <c r="F10" s="695">
        <f t="shared" si="1"/>
        <v>0</v>
      </c>
      <c r="G10" s="695">
        <f t="shared" si="1"/>
        <v>0</v>
      </c>
      <c r="H10" s="695">
        <f t="shared" si="1"/>
        <v>0</v>
      </c>
    </row>
    <row r="11" spans="1:8" x14ac:dyDescent="0.25">
      <c r="A11" s="696"/>
      <c r="B11" s="697" t="s">
        <v>721</v>
      </c>
      <c r="C11" s="698"/>
      <c r="D11" s="698"/>
      <c r="E11" s="695">
        <f>C11+D11</f>
        <v>0</v>
      </c>
      <c r="F11" s="698"/>
      <c r="G11" s="698"/>
      <c r="H11" s="695">
        <f>+E11-F11</f>
        <v>0</v>
      </c>
    </row>
    <row r="12" spans="1:8" x14ac:dyDescent="0.25">
      <c r="A12" s="696"/>
      <c r="B12" s="697" t="s">
        <v>722</v>
      </c>
      <c r="C12" s="698"/>
      <c r="D12" s="698"/>
      <c r="E12" s="695">
        <f t="shared" ref="E12:E18" si="2">C12+D12</f>
        <v>0</v>
      </c>
      <c r="F12" s="698"/>
      <c r="G12" s="698"/>
      <c r="H12" s="695">
        <f t="shared" ref="H12:H27" si="3">+E12-F12</f>
        <v>0</v>
      </c>
    </row>
    <row r="13" spans="1:8" x14ac:dyDescent="0.25">
      <c r="A13" s="696"/>
      <c r="B13" s="697" t="s">
        <v>723</v>
      </c>
      <c r="C13" s="698"/>
      <c r="D13" s="698"/>
      <c r="E13" s="695">
        <f t="shared" si="2"/>
        <v>0</v>
      </c>
      <c r="F13" s="698"/>
      <c r="G13" s="698"/>
      <c r="H13" s="695">
        <f t="shared" si="3"/>
        <v>0</v>
      </c>
    </row>
    <row r="14" spans="1:8" x14ac:dyDescent="0.25">
      <c r="A14" s="696"/>
      <c r="B14" s="697" t="s">
        <v>724</v>
      </c>
      <c r="C14" s="698"/>
      <c r="D14" s="698"/>
      <c r="E14" s="695">
        <f t="shared" si="2"/>
        <v>0</v>
      </c>
      <c r="F14" s="698"/>
      <c r="G14" s="698"/>
      <c r="H14" s="695">
        <f t="shared" si="3"/>
        <v>0</v>
      </c>
    </row>
    <row r="15" spans="1:8" x14ac:dyDescent="0.25">
      <c r="A15" s="696"/>
      <c r="B15" s="697" t="s">
        <v>725</v>
      </c>
      <c r="C15" s="698"/>
      <c r="D15" s="698"/>
      <c r="E15" s="695">
        <f t="shared" si="2"/>
        <v>0</v>
      </c>
      <c r="F15" s="698"/>
      <c r="G15" s="698"/>
      <c r="H15" s="695">
        <f t="shared" si="3"/>
        <v>0</v>
      </c>
    </row>
    <row r="16" spans="1:8" x14ac:dyDescent="0.25">
      <c r="A16" s="696"/>
      <c r="B16" s="697" t="s">
        <v>726</v>
      </c>
      <c r="C16" s="698"/>
      <c r="D16" s="698"/>
      <c r="E16" s="695">
        <f t="shared" si="2"/>
        <v>0</v>
      </c>
      <c r="F16" s="698"/>
      <c r="G16" s="698"/>
      <c r="H16" s="695">
        <f t="shared" si="3"/>
        <v>0</v>
      </c>
    </row>
    <row r="17" spans="1:8" x14ac:dyDescent="0.25">
      <c r="A17" s="696"/>
      <c r="B17" s="697" t="s">
        <v>727</v>
      </c>
      <c r="C17" s="698"/>
      <c r="D17" s="698"/>
      <c r="E17" s="695">
        <f t="shared" si="2"/>
        <v>0</v>
      </c>
      <c r="F17" s="698"/>
      <c r="G17" s="698"/>
      <c r="H17" s="695">
        <f t="shared" si="3"/>
        <v>0</v>
      </c>
    </row>
    <row r="18" spans="1:8" x14ac:dyDescent="0.25">
      <c r="A18" s="696"/>
      <c r="B18" s="697" t="s">
        <v>728</v>
      </c>
      <c r="C18" s="698"/>
      <c r="D18" s="698"/>
      <c r="E18" s="695">
        <f t="shared" si="2"/>
        <v>0</v>
      </c>
      <c r="F18" s="698"/>
      <c r="G18" s="698"/>
      <c r="H18" s="695">
        <f t="shared" si="3"/>
        <v>0</v>
      </c>
    </row>
    <row r="19" spans="1:8" x14ac:dyDescent="0.25">
      <c r="A19" s="699"/>
      <c r="B19" s="700"/>
      <c r="C19" s="701"/>
      <c r="D19" s="701"/>
      <c r="E19" s="701"/>
      <c r="F19" s="701"/>
      <c r="G19" s="701"/>
      <c r="H19" s="702" t="s">
        <v>244</v>
      </c>
    </row>
    <row r="20" spans="1:8" x14ac:dyDescent="0.25">
      <c r="A20" s="1417" t="s">
        <v>729</v>
      </c>
      <c r="B20" s="1418"/>
      <c r="C20" s="695">
        <f>SUM(C21:C27)</f>
        <v>105543736</v>
      </c>
      <c r="D20" s="695">
        <f t="shared" ref="D20:G20" si="4">SUM(D21:D27)</f>
        <v>-4513845</v>
      </c>
      <c r="E20" s="695">
        <f t="shared" si="4"/>
        <v>101029891</v>
      </c>
      <c r="F20" s="695">
        <f t="shared" si="4"/>
        <v>101029891</v>
      </c>
      <c r="G20" s="695">
        <f t="shared" si="4"/>
        <v>96144272</v>
      </c>
      <c r="H20" s="695">
        <f>SUM(H21:H27)</f>
        <v>0</v>
      </c>
    </row>
    <row r="21" spans="1:8" x14ac:dyDescent="0.25">
      <c r="A21" s="696"/>
      <c r="B21" s="697" t="s">
        <v>730</v>
      </c>
      <c r="C21" s="698"/>
      <c r="D21" s="698"/>
      <c r="E21" s="695">
        <f t="shared" ref="E21:E27" si="5">C21+D21</f>
        <v>0</v>
      </c>
      <c r="F21" s="698"/>
      <c r="G21" s="698"/>
      <c r="H21" s="695">
        <f t="shared" si="3"/>
        <v>0</v>
      </c>
    </row>
    <row r="22" spans="1:8" x14ac:dyDescent="0.25">
      <c r="A22" s="696"/>
      <c r="B22" s="697" t="s">
        <v>731</v>
      </c>
      <c r="C22" s="698"/>
      <c r="D22" s="698"/>
      <c r="E22" s="695">
        <f t="shared" si="5"/>
        <v>0</v>
      </c>
      <c r="F22" s="698"/>
      <c r="G22" s="698"/>
      <c r="H22" s="695">
        <f t="shared" si="3"/>
        <v>0</v>
      </c>
    </row>
    <row r="23" spans="1:8" x14ac:dyDescent="0.25">
      <c r="A23" s="696"/>
      <c r="B23" s="697" t="s">
        <v>732</v>
      </c>
      <c r="C23" s="698"/>
      <c r="D23" s="698"/>
      <c r="E23" s="695">
        <f t="shared" si="5"/>
        <v>0</v>
      </c>
      <c r="F23" s="698"/>
      <c r="G23" s="698"/>
      <c r="H23" s="695">
        <f t="shared" si="3"/>
        <v>0</v>
      </c>
    </row>
    <row r="24" spans="1:8" x14ac:dyDescent="0.25">
      <c r="A24" s="696"/>
      <c r="B24" s="697" t="s">
        <v>733</v>
      </c>
      <c r="C24" s="698"/>
      <c r="D24" s="698"/>
      <c r="E24" s="695">
        <f t="shared" si="5"/>
        <v>0</v>
      </c>
      <c r="F24" s="698"/>
      <c r="G24" s="698"/>
      <c r="H24" s="695">
        <f t="shared" si="3"/>
        <v>0</v>
      </c>
    </row>
    <row r="25" spans="1:8" x14ac:dyDescent="0.25">
      <c r="A25" s="696"/>
      <c r="B25" s="697" t="s">
        <v>734</v>
      </c>
      <c r="C25" s="698">
        <f>+'ETCA-II-13'!C133</f>
        <v>105543736</v>
      </c>
      <c r="D25" s="698">
        <f>+'ETCA-II-13'!D133</f>
        <v>-4513845</v>
      </c>
      <c r="E25" s="695">
        <f t="shared" si="5"/>
        <v>101029891</v>
      </c>
      <c r="F25" s="698">
        <f>+'ETCA-II-13'!F133</f>
        <v>101029891</v>
      </c>
      <c r="G25" s="698">
        <f>+'ETCA-II-13'!G133</f>
        <v>96144272</v>
      </c>
      <c r="H25" s="695">
        <f>+E25-F25</f>
        <v>0</v>
      </c>
    </row>
    <row r="26" spans="1:8" x14ac:dyDescent="0.25">
      <c r="A26" s="696"/>
      <c r="B26" s="697" t="s">
        <v>735</v>
      </c>
      <c r="C26" s="698"/>
      <c r="D26" s="698"/>
      <c r="E26" s="695">
        <f t="shared" si="5"/>
        <v>0</v>
      </c>
      <c r="F26" s="698"/>
      <c r="G26" s="698"/>
      <c r="H26" s="695">
        <f t="shared" si="3"/>
        <v>0</v>
      </c>
    </row>
    <row r="27" spans="1:8" x14ac:dyDescent="0.25">
      <c r="A27" s="696"/>
      <c r="B27" s="697" t="s">
        <v>736</v>
      </c>
      <c r="C27" s="698"/>
      <c r="D27" s="698"/>
      <c r="E27" s="695">
        <f t="shared" si="5"/>
        <v>0</v>
      </c>
      <c r="F27" s="698"/>
      <c r="G27" s="698"/>
      <c r="H27" s="695">
        <f t="shared" si="3"/>
        <v>0</v>
      </c>
    </row>
    <row r="28" spans="1:8" x14ac:dyDescent="0.25">
      <c r="A28" s="699"/>
      <c r="B28" s="700"/>
      <c r="C28" s="703"/>
      <c r="D28" s="703"/>
      <c r="E28" s="703"/>
      <c r="F28" s="703"/>
      <c r="G28" s="703"/>
      <c r="H28" s="703"/>
    </row>
    <row r="29" spans="1:8" x14ac:dyDescent="0.25">
      <c r="A29" s="1417" t="s">
        <v>737</v>
      </c>
      <c r="B29" s="1418"/>
      <c r="C29" s="695">
        <f>SUM(C30:C38)</f>
        <v>0</v>
      </c>
      <c r="D29" s="695">
        <f t="shared" ref="D29:H29" si="6">SUM(D30:D38)</f>
        <v>0</v>
      </c>
      <c r="E29" s="695">
        <f t="shared" si="6"/>
        <v>0</v>
      </c>
      <c r="F29" s="695">
        <f t="shared" si="6"/>
        <v>0</v>
      </c>
      <c r="G29" s="695">
        <f t="shared" si="6"/>
        <v>0</v>
      </c>
      <c r="H29" s="695">
        <f t="shared" si="6"/>
        <v>0</v>
      </c>
    </row>
    <row r="30" spans="1:8" x14ac:dyDescent="0.25">
      <c r="A30" s="696"/>
      <c r="B30" s="697" t="s">
        <v>738</v>
      </c>
      <c r="C30" s="698"/>
      <c r="D30" s="698"/>
      <c r="E30" s="695">
        <f t="shared" ref="E30:E38" si="7">C30+D30</f>
        <v>0</v>
      </c>
      <c r="F30" s="698"/>
      <c r="G30" s="698"/>
      <c r="H30" s="695">
        <f t="shared" ref="H30:H38" si="8">+E30-F30</f>
        <v>0</v>
      </c>
    </row>
    <row r="31" spans="1:8" x14ac:dyDescent="0.25">
      <c r="A31" s="696"/>
      <c r="B31" s="697" t="s">
        <v>739</v>
      </c>
      <c r="C31" s="698"/>
      <c r="D31" s="698"/>
      <c r="E31" s="695">
        <f t="shared" si="7"/>
        <v>0</v>
      </c>
      <c r="F31" s="698"/>
      <c r="G31" s="698"/>
      <c r="H31" s="695">
        <f t="shared" si="8"/>
        <v>0</v>
      </c>
    </row>
    <row r="32" spans="1:8" x14ac:dyDescent="0.25">
      <c r="A32" s="696"/>
      <c r="B32" s="697" t="s">
        <v>740</v>
      </c>
      <c r="C32" s="698"/>
      <c r="D32" s="698"/>
      <c r="E32" s="695">
        <f t="shared" si="7"/>
        <v>0</v>
      </c>
      <c r="F32" s="698"/>
      <c r="G32" s="698"/>
      <c r="H32" s="695">
        <f t="shared" si="8"/>
        <v>0</v>
      </c>
    </row>
    <row r="33" spans="1:8" x14ac:dyDescent="0.25">
      <c r="A33" s="696"/>
      <c r="B33" s="697" t="s">
        <v>741</v>
      </c>
      <c r="C33" s="698"/>
      <c r="D33" s="698"/>
      <c r="E33" s="695">
        <f t="shared" si="7"/>
        <v>0</v>
      </c>
      <c r="F33" s="698"/>
      <c r="G33" s="698"/>
      <c r="H33" s="695">
        <f t="shared" si="8"/>
        <v>0</v>
      </c>
    </row>
    <row r="34" spans="1:8" ht="15.75" thickBot="1" x14ac:dyDescent="0.3">
      <c r="A34" s="704"/>
      <c r="B34" s="705" t="s">
        <v>742</v>
      </c>
      <c r="C34" s="706"/>
      <c r="D34" s="706"/>
      <c r="E34" s="707">
        <f t="shared" si="7"/>
        <v>0</v>
      </c>
      <c r="F34" s="706"/>
      <c r="G34" s="706"/>
      <c r="H34" s="707">
        <f t="shared" si="8"/>
        <v>0</v>
      </c>
    </row>
    <row r="35" spans="1:8" x14ac:dyDescent="0.25">
      <c r="A35" s="696"/>
      <c r="B35" s="697" t="s">
        <v>743</v>
      </c>
      <c r="C35" s="698"/>
      <c r="D35" s="698"/>
      <c r="E35" s="695">
        <f t="shared" si="7"/>
        <v>0</v>
      </c>
      <c r="F35" s="698"/>
      <c r="G35" s="698"/>
      <c r="H35" s="695">
        <f t="shared" si="8"/>
        <v>0</v>
      </c>
    </row>
    <row r="36" spans="1:8" x14ac:dyDescent="0.25">
      <c r="A36" s="696"/>
      <c r="B36" s="697" t="s">
        <v>744</v>
      </c>
      <c r="C36" s="698"/>
      <c r="D36" s="698"/>
      <c r="E36" s="695">
        <f t="shared" si="7"/>
        <v>0</v>
      </c>
      <c r="F36" s="698"/>
      <c r="G36" s="698"/>
      <c r="H36" s="695">
        <f t="shared" si="8"/>
        <v>0</v>
      </c>
    </row>
    <row r="37" spans="1:8" x14ac:dyDescent="0.25">
      <c r="A37" s="696"/>
      <c r="B37" s="697" t="s">
        <v>745</v>
      </c>
      <c r="C37" s="698"/>
      <c r="D37" s="698"/>
      <c r="E37" s="695">
        <f t="shared" si="7"/>
        <v>0</v>
      </c>
      <c r="F37" s="698"/>
      <c r="G37" s="698"/>
      <c r="H37" s="695">
        <f t="shared" si="8"/>
        <v>0</v>
      </c>
    </row>
    <row r="38" spans="1:8" x14ac:dyDescent="0.25">
      <c r="A38" s="696"/>
      <c r="B38" s="697" t="s">
        <v>746</v>
      </c>
      <c r="C38" s="698"/>
      <c r="D38" s="698"/>
      <c r="E38" s="695">
        <f t="shared" si="7"/>
        <v>0</v>
      </c>
      <c r="F38" s="698"/>
      <c r="G38" s="698"/>
      <c r="H38" s="695">
        <f t="shared" si="8"/>
        <v>0</v>
      </c>
    </row>
    <row r="39" spans="1:8" x14ac:dyDescent="0.25">
      <c r="A39" s="696"/>
      <c r="B39" s="697"/>
      <c r="C39" s="698"/>
      <c r="D39" s="698"/>
      <c r="E39" s="695"/>
      <c r="F39" s="698"/>
      <c r="G39" s="698"/>
      <c r="H39" s="695"/>
    </row>
    <row r="40" spans="1:8" x14ac:dyDescent="0.25">
      <c r="A40" s="696" t="s">
        <v>747</v>
      </c>
      <c r="B40" s="697"/>
      <c r="C40" s="702">
        <f>SUM(C41:C44)</f>
        <v>0</v>
      </c>
      <c r="D40" s="702">
        <f t="shared" ref="D40:H40" si="9">SUM(D41:D44)</f>
        <v>0</v>
      </c>
      <c r="E40" s="702">
        <f t="shared" si="9"/>
        <v>0</v>
      </c>
      <c r="F40" s="702">
        <f t="shared" si="9"/>
        <v>0</v>
      </c>
      <c r="G40" s="702">
        <f t="shared" si="9"/>
        <v>0</v>
      </c>
      <c r="H40" s="702">
        <f t="shared" si="9"/>
        <v>0</v>
      </c>
    </row>
    <row r="41" spans="1:8" x14ac:dyDescent="0.25">
      <c r="A41" s="696"/>
      <c r="B41" s="697" t="s">
        <v>748</v>
      </c>
      <c r="C41" s="698"/>
      <c r="D41" s="698"/>
      <c r="E41" s="695">
        <f t="shared" ref="E41:E44" si="10">C41+D41</f>
        <v>0</v>
      </c>
      <c r="F41" s="698"/>
      <c r="G41" s="698"/>
      <c r="H41" s="695">
        <f t="shared" ref="H41:H44" si="11">+E41-F41</f>
        <v>0</v>
      </c>
    </row>
    <row r="42" spans="1:8" x14ac:dyDescent="0.25">
      <c r="A42" s="696"/>
      <c r="B42" s="697" t="s">
        <v>749</v>
      </c>
      <c r="C42" s="698"/>
      <c r="D42" s="698"/>
      <c r="E42" s="695">
        <f t="shared" si="10"/>
        <v>0</v>
      </c>
      <c r="F42" s="698"/>
      <c r="G42" s="698"/>
      <c r="H42" s="695">
        <f t="shared" si="11"/>
        <v>0</v>
      </c>
    </row>
    <row r="43" spans="1:8" x14ac:dyDescent="0.25">
      <c r="A43" s="696"/>
      <c r="B43" s="697" t="s">
        <v>750</v>
      </c>
      <c r="C43" s="698"/>
      <c r="D43" s="698"/>
      <c r="E43" s="695">
        <f t="shared" si="10"/>
        <v>0</v>
      </c>
      <c r="F43" s="698"/>
      <c r="G43" s="698"/>
      <c r="H43" s="695">
        <f t="shared" si="11"/>
        <v>0</v>
      </c>
    </row>
    <row r="44" spans="1:8" x14ac:dyDescent="0.25">
      <c r="A44" s="696"/>
      <c r="B44" s="697" t="s">
        <v>751</v>
      </c>
      <c r="C44" s="698"/>
      <c r="D44" s="698"/>
      <c r="E44" s="695">
        <f t="shared" si="10"/>
        <v>0</v>
      </c>
      <c r="F44" s="698"/>
      <c r="G44" s="698"/>
      <c r="H44" s="695">
        <f t="shared" si="11"/>
        <v>0</v>
      </c>
    </row>
    <row r="45" spans="1:8" x14ac:dyDescent="0.25">
      <c r="A45" s="696"/>
      <c r="B45" s="697"/>
      <c r="C45" s="698"/>
      <c r="D45" s="698"/>
      <c r="E45" s="695"/>
      <c r="F45" s="698"/>
      <c r="G45" s="698"/>
      <c r="H45" s="695"/>
    </row>
    <row r="46" spans="1:8" x14ac:dyDescent="0.25">
      <c r="A46" s="696" t="s">
        <v>752</v>
      </c>
      <c r="B46" s="697"/>
      <c r="C46" s="702">
        <f t="shared" ref="C46:H46" si="12">+C47+C57+C65+C76</f>
        <v>0</v>
      </c>
      <c r="D46" s="702">
        <f t="shared" si="12"/>
        <v>0</v>
      </c>
      <c r="E46" s="702">
        <f t="shared" si="12"/>
        <v>0</v>
      </c>
      <c r="F46" s="702">
        <f t="shared" si="12"/>
        <v>0</v>
      </c>
      <c r="G46" s="702">
        <f t="shared" si="12"/>
        <v>0</v>
      </c>
      <c r="H46" s="702">
        <f t="shared" si="12"/>
        <v>0</v>
      </c>
    </row>
    <row r="47" spans="1:8" x14ac:dyDescent="0.25">
      <c r="A47" s="696" t="s">
        <v>720</v>
      </c>
      <c r="B47" s="697"/>
      <c r="C47" s="702">
        <f>SUM(C48:C55)</f>
        <v>0</v>
      </c>
      <c r="D47" s="702">
        <f t="shared" ref="D47:H47" si="13">SUM(D48:D55)</f>
        <v>0</v>
      </c>
      <c r="E47" s="702">
        <f t="shared" si="13"/>
        <v>0</v>
      </c>
      <c r="F47" s="702">
        <f t="shared" si="13"/>
        <v>0</v>
      </c>
      <c r="G47" s="702">
        <f t="shared" si="13"/>
        <v>0</v>
      </c>
      <c r="H47" s="702">
        <f t="shared" si="13"/>
        <v>0</v>
      </c>
    </row>
    <row r="48" spans="1:8" x14ac:dyDescent="0.25">
      <c r="A48" s="696"/>
      <c r="B48" s="697" t="s">
        <v>721</v>
      </c>
      <c r="C48" s="698"/>
      <c r="D48" s="698"/>
      <c r="E48" s="695">
        <f t="shared" ref="E48:E55" si="14">C48+D48</f>
        <v>0</v>
      </c>
      <c r="F48" s="698"/>
      <c r="G48" s="698"/>
      <c r="H48" s="695">
        <f t="shared" ref="H48:H55" si="15">+E48-F48</f>
        <v>0</v>
      </c>
    </row>
    <row r="49" spans="1:8" x14ac:dyDescent="0.25">
      <c r="A49" s="696"/>
      <c r="B49" s="697" t="s">
        <v>722</v>
      </c>
      <c r="C49" s="698"/>
      <c r="D49" s="698"/>
      <c r="E49" s="695">
        <f t="shared" si="14"/>
        <v>0</v>
      </c>
      <c r="F49" s="698"/>
      <c r="G49" s="698"/>
      <c r="H49" s="695">
        <f t="shared" si="15"/>
        <v>0</v>
      </c>
    </row>
    <row r="50" spans="1:8" x14ac:dyDescent="0.25">
      <c r="A50" s="696"/>
      <c r="B50" s="697" t="s">
        <v>723</v>
      </c>
      <c r="C50" s="698"/>
      <c r="D50" s="698"/>
      <c r="E50" s="695">
        <f t="shared" si="14"/>
        <v>0</v>
      </c>
      <c r="F50" s="698"/>
      <c r="G50" s="698"/>
      <c r="H50" s="695">
        <f t="shared" si="15"/>
        <v>0</v>
      </c>
    </row>
    <row r="51" spans="1:8" x14ac:dyDescent="0.25">
      <c r="A51" s="696"/>
      <c r="B51" s="697" t="s">
        <v>724</v>
      </c>
      <c r="C51" s="698"/>
      <c r="D51" s="698"/>
      <c r="E51" s="695">
        <f t="shared" si="14"/>
        <v>0</v>
      </c>
      <c r="F51" s="698"/>
      <c r="G51" s="698"/>
      <c r="H51" s="695">
        <f t="shared" si="15"/>
        <v>0</v>
      </c>
    </row>
    <row r="52" spans="1:8" x14ac:dyDescent="0.25">
      <c r="A52" s="696"/>
      <c r="B52" s="697" t="s">
        <v>725</v>
      </c>
      <c r="C52" s="698"/>
      <c r="D52" s="698"/>
      <c r="E52" s="695">
        <f t="shared" si="14"/>
        <v>0</v>
      </c>
      <c r="F52" s="698"/>
      <c r="G52" s="698"/>
      <c r="H52" s="695">
        <f t="shared" si="15"/>
        <v>0</v>
      </c>
    </row>
    <row r="53" spans="1:8" x14ac:dyDescent="0.25">
      <c r="A53" s="696"/>
      <c r="B53" s="697" t="s">
        <v>726</v>
      </c>
      <c r="C53" s="698"/>
      <c r="D53" s="698"/>
      <c r="E53" s="695">
        <f t="shared" si="14"/>
        <v>0</v>
      </c>
      <c r="F53" s="698"/>
      <c r="G53" s="698"/>
      <c r="H53" s="695">
        <f t="shared" si="15"/>
        <v>0</v>
      </c>
    </row>
    <row r="54" spans="1:8" x14ac:dyDescent="0.25">
      <c r="A54" s="696"/>
      <c r="B54" s="697" t="s">
        <v>727</v>
      </c>
      <c r="C54" s="698"/>
      <c r="D54" s="698"/>
      <c r="E54" s="695">
        <f t="shared" si="14"/>
        <v>0</v>
      </c>
      <c r="F54" s="698"/>
      <c r="G54" s="698"/>
      <c r="H54" s="695">
        <f t="shared" si="15"/>
        <v>0</v>
      </c>
    </row>
    <row r="55" spans="1:8" x14ac:dyDescent="0.25">
      <c r="A55" s="696"/>
      <c r="B55" s="697" t="s">
        <v>728</v>
      </c>
      <c r="C55" s="698"/>
      <c r="D55" s="698"/>
      <c r="E55" s="695">
        <f t="shared" si="14"/>
        <v>0</v>
      </c>
      <c r="F55" s="698"/>
      <c r="G55" s="698"/>
      <c r="H55" s="695">
        <f t="shared" si="15"/>
        <v>0</v>
      </c>
    </row>
    <row r="56" spans="1:8" x14ac:dyDescent="0.25">
      <c r="A56" s="696"/>
      <c r="B56" s="697"/>
      <c r="C56" s="698"/>
      <c r="D56" s="698"/>
      <c r="E56" s="695"/>
      <c r="F56" s="698"/>
      <c r="G56" s="698"/>
      <c r="H56" s="695"/>
    </row>
    <row r="57" spans="1:8" x14ac:dyDescent="0.25">
      <c r="A57" s="696" t="s">
        <v>729</v>
      </c>
      <c r="B57" s="697"/>
      <c r="C57" s="702">
        <f>SUM(C58:C64)</f>
        <v>0</v>
      </c>
      <c r="D57" s="702">
        <f t="shared" ref="D57:H57" si="16">SUM(D58:D64)</f>
        <v>0</v>
      </c>
      <c r="E57" s="702">
        <f t="shared" si="16"/>
        <v>0</v>
      </c>
      <c r="F57" s="702">
        <f t="shared" si="16"/>
        <v>0</v>
      </c>
      <c r="G57" s="702">
        <f t="shared" si="16"/>
        <v>0</v>
      </c>
      <c r="H57" s="702">
        <f t="shared" si="16"/>
        <v>0</v>
      </c>
    </row>
    <row r="58" spans="1:8" x14ac:dyDescent="0.25">
      <c r="A58" s="696"/>
      <c r="B58" s="697" t="s">
        <v>730</v>
      </c>
      <c r="C58" s="698"/>
      <c r="D58" s="698"/>
      <c r="E58" s="695">
        <f t="shared" ref="E58:E64" si="17">C58+D58</f>
        <v>0</v>
      </c>
      <c r="F58" s="698"/>
      <c r="G58" s="698"/>
      <c r="H58" s="695">
        <f t="shared" ref="H58:H64" si="18">+E58-F58</f>
        <v>0</v>
      </c>
    </row>
    <row r="59" spans="1:8" x14ac:dyDescent="0.25">
      <c r="A59" s="696"/>
      <c r="B59" s="697" t="s">
        <v>731</v>
      </c>
      <c r="C59" s="698"/>
      <c r="D59" s="698"/>
      <c r="E59" s="695">
        <f t="shared" si="17"/>
        <v>0</v>
      </c>
      <c r="F59" s="698"/>
      <c r="G59" s="698"/>
      <c r="H59" s="695">
        <f t="shared" si="18"/>
        <v>0</v>
      </c>
    </row>
    <row r="60" spans="1:8" x14ac:dyDescent="0.25">
      <c r="A60" s="696"/>
      <c r="B60" s="697" t="s">
        <v>732</v>
      </c>
      <c r="C60" s="698"/>
      <c r="D60" s="698"/>
      <c r="E60" s="695">
        <f t="shared" si="17"/>
        <v>0</v>
      </c>
      <c r="F60" s="698"/>
      <c r="G60" s="698"/>
      <c r="H60" s="695">
        <f t="shared" si="18"/>
        <v>0</v>
      </c>
    </row>
    <row r="61" spans="1:8" ht="15.75" thickBot="1" x14ac:dyDescent="0.3">
      <c r="A61" s="704"/>
      <c r="B61" s="705" t="s">
        <v>733</v>
      </c>
      <c r="C61" s="706"/>
      <c r="D61" s="706"/>
      <c r="E61" s="707">
        <f t="shared" si="17"/>
        <v>0</v>
      </c>
      <c r="F61" s="706"/>
      <c r="G61" s="706"/>
      <c r="H61" s="707">
        <f t="shared" si="18"/>
        <v>0</v>
      </c>
    </row>
    <row r="62" spans="1:8" x14ac:dyDescent="0.25">
      <c r="A62" s="696"/>
      <c r="B62" s="697" t="s">
        <v>734</v>
      </c>
      <c r="C62" s="698"/>
      <c r="D62" s="698"/>
      <c r="E62" s="695">
        <f t="shared" si="17"/>
        <v>0</v>
      </c>
      <c r="F62" s="698"/>
      <c r="G62" s="698"/>
      <c r="H62" s="695">
        <f t="shared" si="18"/>
        <v>0</v>
      </c>
    </row>
    <row r="63" spans="1:8" x14ac:dyDescent="0.25">
      <c r="A63" s="696"/>
      <c r="B63" s="697" t="s">
        <v>735</v>
      </c>
      <c r="C63" s="698"/>
      <c r="D63" s="698"/>
      <c r="E63" s="695">
        <f t="shared" si="17"/>
        <v>0</v>
      </c>
      <c r="F63" s="698"/>
      <c r="G63" s="698"/>
      <c r="H63" s="695">
        <f t="shared" si="18"/>
        <v>0</v>
      </c>
    </row>
    <row r="64" spans="1:8" x14ac:dyDescent="0.25">
      <c r="A64" s="696"/>
      <c r="B64" s="697" t="s">
        <v>736</v>
      </c>
      <c r="C64" s="698"/>
      <c r="D64" s="698"/>
      <c r="E64" s="695">
        <f t="shared" si="17"/>
        <v>0</v>
      </c>
      <c r="F64" s="698"/>
      <c r="G64" s="698"/>
      <c r="H64" s="695">
        <f t="shared" si="18"/>
        <v>0</v>
      </c>
    </row>
    <row r="65" spans="1:8" x14ac:dyDescent="0.25">
      <c r="A65" s="696" t="s">
        <v>737</v>
      </c>
      <c r="B65" s="697"/>
      <c r="C65" s="702">
        <f>SUM(C66:C74)</f>
        <v>0</v>
      </c>
      <c r="D65" s="702">
        <f t="shared" ref="D65:H65" si="19">SUM(D66:D74)</f>
        <v>0</v>
      </c>
      <c r="E65" s="702">
        <f t="shared" si="19"/>
        <v>0</v>
      </c>
      <c r="F65" s="702">
        <f t="shared" si="19"/>
        <v>0</v>
      </c>
      <c r="G65" s="702">
        <f t="shared" si="19"/>
        <v>0</v>
      </c>
      <c r="H65" s="702">
        <f t="shared" si="19"/>
        <v>0</v>
      </c>
    </row>
    <row r="66" spans="1:8" x14ac:dyDescent="0.25">
      <c r="A66" s="696"/>
      <c r="B66" s="697" t="s">
        <v>738</v>
      </c>
      <c r="C66" s="698"/>
      <c r="D66" s="698"/>
      <c r="E66" s="695">
        <f t="shared" ref="E66:E74" si="20">C66+D66</f>
        <v>0</v>
      </c>
      <c r="F66" s="698"/>
      <c r="G66" s="698"/>
      <c r="H66" s="695">
        <f t="shared" ref="H66:H74" si="21">+E66-F66</f>
        <v>0</v>
      </c>
    </row>
    <row r="67" spans="1:8" x14ac:dyDescent="0.25">
      <c r="A67" s="696"/>
      <c r="B67" s="697" t="s">
        <v>739</v>
      </c>
      <c r="C67" s="698"/>
      <c r="D67" s="698"/>
      <c r="E67" s="695"/>
      <c r="F67" s="698"/>
      <c r="G67" s="698"/>
      <c r="H67" s="695">
        <f t="shared" si="21"/>
        <v>0</v>
      </c>
    </row>
    <row r="68" spans="1:8" x14ac:dyDescent="0.25">
      <c r="A68" s="696"/>
      <c r="B68" s="697" t="s">
        <v>740</v>
      </c>
      <c r="C68" s="698"/>
      <c r="D68" s="698"/>
      <c r="E68" s="695">
        <f t="shared" si="20"/>
        <v>0</v>
      </c>
      <c r="F68" s="698"/>
      <c r="G68" s="698"/>
      <c r="H68" s="695">
        <f t="shared" si="21"/>
        <v>0</v>
      </c>
    </row>
    <row r="69" spans="1:8" x14ac:dyDescent="0.25">
      <c r="A69" s="696"/>
      <c r="B69" s="697" t="s">
        <v>741</v>
      </c>
      <c r="C69" s="698"/>
      <c r="D69" s="698"/>
      <c r="E69" s="695">
        <f t="shared" si="20"/>
        <v>0</v>
      </c>
      <c r="F69" s="698"/>
      <c r="G69" s="698"/>
      <c r="H69" s="695">
        <f t="shared" si="21"/>
        <v>0</v>
      </c>
    </row>
    <row r="70" spans="1:8" x14ac:dyDescent="0.25">
      <c r="A70" s="696"/>
      <c r="B70" s="697" t="s">
        <v>742</v>
      </c>
      <c r="C70" s="698"/>
      <c r="D70" s="698"/>
      <c r="E70" s="695">
        <f t="shared" si="20"/>
        <v>0</v>
      </c>
      <c r="F70" s="698"/>
      <c r="G70" s="698"/>
      <c r="H70" s="695">
        <f t="shared" si="21"/>
        <v>0</v>
      </c>
    </row>
    <row r="71" spans="1:8" x14ac:dyDescent="0.25">
      <c r="A71" s="696"/>
      <c r="B71" s="697" t="s">
        <v>743</v>
      </c>
      <c r="C71" s="698"/>
      <c r="D71" s="698"/>
      <c r="E71" s="695">
        <f t="shared" si="20"/>
        <v>0</v>
      </c>
      <c r="F71" s="698"/>
      <c r="G71" s="698"/>
      <c r="H71" s="695">
        <f t="shared" si="21"/>
        <v>0</v>
      </c>
    </row>
    <row r="72" spans="1:8" x14ac:dyDescent="0.25">
      <c r="A72" s="696"/>
      <c r="B72" s="697" t="s">
        <v>744</v>
      </c>
      <c r="C72" s="698"/>
      <c r="D72" s="698"/>
      <c r="E72" s="695">
        <f t="shared" si="20"/>
        <v>0</v>
      </c>
      <c r="F72" s="698"/>
      <c r="G72" s="698"/>
      <c r="H72" s="695">
        <f t="shared" si="21"/>
        <v>0</v>
      </c>
    </row>
    <row r="73" spans="1:8" x14ac:dyDescent="0.25">
      <c r="A73" s="696"/>
      <c r="B73" s="697" t="s">
        <v>745</v>
      </c>
      <c r="C73" s="698"/>
      <c r="D73" s="698"/>
      <c r="E73" s="695">
        <f t="shared" si="20"/>
        <v>0</v>
      </c>
      <c r="F73" s="698"/>
      <c r="G73" s="698"/>
      <c r="H73" s="695">
        <f t="shared" si="21"/>
        <v>0</v>
      </c>
    </row>
    <row r="74" spans="1:8" x14ac:dyDescent="0.25">
      <c r="A74" s="696"/>
      <c r="B74" s="697" t="s">
        <v>746</v>
      </c>
      <c r="C74" s="698"/>
      <c r="D74" s="698"/>
      <c r="E74" s="695">
        <f t="shared" si="20"/>
        <v>0</v>
      </c>
      <c r="F74" s="698"/>
      <c r="G74" s="698"/>
      <c r="H74" s="695">
        <f t="shared" si="21"/>
        <v>0</v>
      </c>
    </row>
    <row r="75" spans="1:8" x14ac:dyDescent="0.25">
      <c r="A75" s="696"/>
      <c r="B75" s="697"/>
      <c r="C75" s="698"/>
      <c r="D75" s="698"/>
      <c r="E75" s="695"/>
      <c r="F75" s="698"/>
      <c r="G75" s="698"/>
      <c r="H75" s="695"/>
    </row>
    <row r="76" spans="1:8" x14ac:dyDescent="0.25">
      <c r="A76" s="696" t="s">
        <v>747</v>
      </c>
      <c r="B76" s="697"/>
      <c r="C76" s="702">
        <f>SUM(C77:C80)</f>
        <v>0</v>
      </c>
      <c r="D76" s="702">
        <f t="shared" ref="D76:H76" si="22">SUM(D77:D80)</f>
        <v>0</v>
      </c>
      <c r="E76" s="702">
        <f t="shared" si="22"/>
        <v>0</v>
      </c>
      <c r="F76" s="702">
        <f t="shared" si="22"/>
        <v>0</v>
      </c>
      <c r="G76" s="702">
        <f t="shared" si="22"/>
        <v>0</v>
      </c>
      <c r="H76" s="702">
        <f t="shared" si="22"/>
        <v>0</v>
      </c>
    </row>
    <row r="77" spans="1:8" x14ac:dyDescent="0.25">
      <c r="A77" s="696"/>
      <c r="B77" s="697" t="s">
        <v>748</v>
      </c>
      <c r="C77" s="698">
        <v>0</v>
      </c>
      <c r="D77" s="698"/>
      <c r="E77" s="695">
        <f t="shared" ref="E77:E80" si="23">C77+D77</f>
        <v>0</v>
      </c>
      <c r="F77" s="698"/>
      <c r="G77" s="698"/>
      <c r="H77" s="695">
        <f t="shared" ref="H77:H80" si="24">+E77-F77</f>
        <v>0</v>
      </c>
    </row>
    <row r="78" spans="1:8" x14ac:dyDescent="0.25">
      <c r="A78" s="696"/>
      <c r="B78" s="697" t="s">
        <v>749</v>
      </c>
      <c r="C78" s="698">
        <v>0</v>
      </c>
      <c r="D78" s="698"/>
      <c r="E78" s="695">
        <f t="shared" si="23"/>
        <v>0</v>
      </c>
      <c r="F78" s="698"/>
      <c r="G78" s="698"/>
      <c r="H78" s="695">
        <f t="shared" si="24"/>
        <v>0</v>
      </c>
    </row>
    <row r="79" spans="1:8" x14ac:dyDescent="0.25">
      <c r="A79" s="696"/>
      <c r="B79" s="697" t="s">
        <v>750</v>
      </c>
      <c r="C79" s="698">
        <v>0</v>
      </c>
      <c r="D79" s="698"/>
      <c r="E79" s="695">
        <f t="shared" si="23"/>
        <v>0</v>
      </c>
      <c r="F79" s="698"/>
      <c r="G79" s="698"/>
      <c r="H79" s="695">
        <f t="shared" si="24"/>
        <v>0</v>
      </c>
    </row>
    <row r="80" spans="1:8" x14ac:dyDescent="0.25">
      <c r="A80" s="696"/>
      <c r="B80" s="697" t="s">
        <v>751</v>
      </c>
      <c r="C80" s="698"/>
      <c r="D80" s="698"/>
      <c r="E80" s="695">
        <f t="shared" si="23"/>
        <v>0</v>
      </c>
      <c r="F80" s="698"/>
      <c r="G80" s="698"/>
      <c r="H80" s="695">
        <f t="shared" si="24"/>
        <v>0</v>
      </c>
    </row>
    <row r="81" spans="1:9" x14ac:dyDescent="0.25">
      <c r="A81" s="696"/>
      <c r="B81" s="697"/>
      <c r="C81" s="698"/>
      <c r="D81" s="698"/>
      <c r="E81" s="695"/>
      <c r="F81" s="698"/>
      <c r="G81" s="698"/>
      <c r="H81" s="695"/>
    </row>
    <row r="82" spans="1:9" ht="15.75" thickBot="1" x14ac:dyDescent="0.3">
      <c r="A82" s="704" t="s">
        <v>642</v>
      </c>
      <c r="B82" s="705"/>
      <c r="C82" s="717">
        <f t="shared" ref="C82:H82" si="25">+C9+C46</f>
        <v>105543736</v>
      </c>
      <c r="D82" s="717">
        <f t="shared" si="25"/>
        <v>-4513845</v>
      </c>
      <c r="E82" s="717">
        <f t="shared" si="25"/>
        <v>101029891</v>
      </c>
      <c r="F82" s="717">
        <f t="shared" si="25"/>
        <v>101029891</v>
      </c>
      <c r="G82" s="717">
        <f t="shared" si="25"/>
        <v>96144272</v>
      </c>
      <c r="H82" s="717">
        <f t="shared" si="25"/>
        <v>0</v>
      </c>
      <c r="I82" s="498" t="str">
        <f>IF((C82-'ETCA-II-11'!B44)&gt;0.9,"ERROR!!!!! EL MONTO NO COINCIDE CON LO REPORTADO EN EL FORMATO ETCA-II-11 EN EL TOTAL DEL GASTO","")</f>
        <v/>
      </c>
    </row>
    <row r="83" spans="1:9" x14ac:dyDescent="0.25">
      <c r="A83" s="708"/>
      <c r="B83" s="708"/>
      <c r="C83" s="709"/>
      <c r="D83" s="709"/>
      <c r="E83" s="710"/>
      <c r="F83" s="709"/>
      <c r="G83" s="709"/>
      <c r="H83" s="710"/>
      <c r="I83" s="498" t="str">
        <f>IF((D82-'ETCA-II-11'!C44)&gt;0.9,"ERROR!!!!! EL MONTO NO COINCIDE CON LO REPORTADO EN EL FORMATO ETCA-II-11 EN EL TOTAL DEL GASTO","")</f>
        <v/>
      </c>
    </row>
    <row r="84" spans="1:9" x14ac:dyDescent="0.25">
      <c r="A84" s="708"/>
      <c r="B84" s="708"/>
      <c r="C84" s="709"/>
      <c r="D84" s="709"/>
      <c r="E84" s="710"/>
      <c r="F84" s="709"/>
      <c r="G84" s="709"/>
      <c r="H84" s="710"/>
      <c r="I84" s="498"/>
    </row>
    <row r="85" spans="1:9" x14ac:dyDescent="0.25">
      <c r="A85" s="708"/>
      <c r="B85" s="708"/>
      <c r="C85" s="709"/>
      <c r="D85" s="709"/>
      <c r="E85" s="710"/>
      <c r="F85" s="709"/>
      <c r="G85" s="709"/>
      <c r="H85" s="710"/>
      <c r="I85" s="498"/>
    </row>
    <row r="86" spans="1:9" x14ac:dyDescent="0.25">
      <c r="A86" s="708"/>
      <c r="B86" s="708"/>
      <c r="C86" s="709"/>
      <c r="D86" s="709"/>
      <c r="E86" s="710"/>
      <c r="F86" s="709"/>
      <c r="G86" s="709"/>
      <c r="H86" s="710"/>
      <c r="I86" s="498"/>
    </row>
    <row r="87" spans="1:9" x14ac:dyDescent="0.25">
      <c r="A87" s="708"/>
      <c r="B87" s="708"/>
      <c r="C87" s="709"/>
      <c r="D87" s="709"/>
      <c r="E87" s="710"/>
      <c r="F87" s="709"/>
      <c r="G87" s="709"/>
      <c r="H87" s="710"/>
      <c r="I87" t="str">
        <f>IF((E82-'ETCA-II-11'!D44),"ERROR!!!!! EL MONTO NO COINCIDE CON LO REPORTADO EN EL FORMATO ETCA-II-11 EN EL TOTAL DEL GASTO","")</f>
        <v/>
      </c>
    </row>
    <row r="88" spans="1:9" x14ac:dyDescent="0.25">
      <c r="A88" s="708"/>
      <c r="B88" s="708"/>
      <c r="C88" s="709"/>
      <c r="D88" s="709"/>
      <c r="E88" s="710"/>
      <c r="F88" s="709"/>
      <c r="G88" s="709"/>
      <c r="H88" s="710"/>
      <c r="I88" t="str">
        <f>IF((F82-'ETCA-II-11'!E44)&gt;0.9,"ERROR!!!!! EL MONTO NO COINCIDE CON LO REPORTADO EN EL FORMATO ETCA-II-11 EN EL TOTAL DEL GASTO","")</f>
        <v/>
      </c>
    </row>
    <row r="89" spans="1:9" x14ac:dyDescent="0.25">
      <c r="A89" s="708"/>
      <c r="B89" s="708"/>
      <c r="C89" s="709"/>
      <c r="D89" s="709"/>
      <c r="E89" s="710"/>
      <c r="F89" s="709"/>
      <c r="G89" s="709"/>
      <c r="H89" s="710"/>
      <c r="I89" t="str">
        <f>IF((G82-'ETCA-II-11'!F44)&gt;0.9,"ERROR!!!!! EL MONTO NO COINCIDE CON LO REPORTADO EN EL FORMATO ETCA-II-11 EN EL TOTAL DEL GASTO","")</f>
        <v/>
      </c>
    </row>
    <row r="90" spans="1:9" x14ac:dyDescent="0.25">
      <c r="A90" s="708"/>
      <c r="B90" s="708"/>
      <c r="C90" s="709"/>
      <c r="D90" s="709"/>
      <c r="E90" s="710"/>
      <c r="F90" s="709"/>
      <c r="G90" s="709"/>
      <c r="H90" s="710"/>
      <c r="I90" t="str">
        <f>IF((H82-'ETCA-II-11'!G44)&gt;0.9,"ERROR!!!!! EL MONTO NO COINCIDE CON LO REPORTADO EN EL FORMATO ETCA-II-11 EN EL TOTAL DEL GASTO","")</f>
        <v/>
      </c>
    </row>
    <row r="91" spans="1:9" x14ac:dyDescent="0.25">
      <c r="A91" s="708"/>
      <c r="B91" s="708"/>
      <c r="C91" s="709"/>
      <c r="D91" s="709"/>
      <c r="E91" s="710"/>
      <c r="F91" s="709"/>
      <c r="G91" s="709"/>
      <c r="H91" s="710"/>
    </row>
  </sheetData>
  <sheetProtection formatColumns="0" formatRows="0" insertHyperlinks="0"/>
  <mergeCells count="13">
    <mergeCell ref="A6:B7"/>
    <mergeCell ref="C6:G6"/>
    <mergeCell ref="H6:H7"/>
    <mergeCell ref="A1:H1"/>
    <mergeCell ref="A2:H2"/>
    <mergeCell ref="A3:H3"/>
    <mergeCell ref="A4:H4"/>
    <mergeCell ref="A5:H5"/>
    <mergeCell ref="A8:B8"/>
    <mergeCell ref="A9:B9"/>
    <mergeCell ref="A10:B10"/>
    <mergeCell ref="A20:B20"/>
    <mergeCell ref="A29:B29"/>
  </mergeCells>
  <pageMargins left="0.19685039370078741" right="0.31496062992125984" top="0.74803149606299213" bottom="0.74803149606299213" header="0.31496062992125984" footer="0.31496062992125984"/>
  <pageSetup scale="85"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N135"/>
  <sheetViews>
    <sheetView tabSelected="1" view="pageBreakPreview" zoomScaleNormal="112" zoomScaleSheetLayoutView="100" workbookViewId="0">
      <pane xSplit="2" ySplit="8" topLeftCell="C105" activePane="bottomRight" state="frozen"/>
      <selection pane="topRight" activeCell="C1" sqref="C1"/>
      <selection pane="bottomLeft" activeCell="A9" sqref="A9"/>
      <selection pane="bottomRight" activeCell="A106" sqref="A106:I106"/>
    </sheetView>
  </sheetViews>
  <sheetFormatPr baseColWidth="10" defaultColWidth="11.42578125" defaultRowHeight="16.5" x14ac:dyDescent="0.3"/>
  <cols>
    <col min="1" max="1" width="10.42578125" style="32" customWidth="1"/>
    <col min="2" max="2" width="39.7109375" style="6" customWidth="1"/>
    <col min="3" max="3" width="12.7109375" style="930" customWidth="1"/>
    <col min="4" max="7" width="12.7109375" style="6" customWidth="1"/>
    <col min="8" max="8" width="11.7109375" style="6" customWidth="1"/>
    <col min="9" max="9" width="9.42578125" style="6" customWidth="1"/>
    <col min="10" max="16384" width="11.42578125" style="3"/>
  </cols>
  <sheetData>
    <row r="1" spans="1:14" s="6" customFormat="1" x14ac:dyDescent="0.25">
      <c r="A1" s="1431" t="str">
        <f>'[2]ETCA-I-01'!A1:G1</f>
        <v>TELEVISORA DE HERMOSILLO, S.A. DE C.V.</v>
      </c>
      <c r="B1" s="1431"/>
      <c r="C1" s="1431"/>
      <c r="D1" s="1431"/>
      <c r="E1" s="1431"/>
      <c r="F1" s="1431"/>
      <c r="G1" s="1431"/>
      <c r="H1" s="1431"/>
      <c r="I1" s="1431"/>
    </row>
    <row r="2" spans="1:14" s="1066" customFormat="1" ht="15.75" x14ac:dyDescent="0.25">
      <c r="A2" s="1431" t="s">
        <v>499</v>
      </c>
      <c r="B2" s="1431"/>
      <c r="C2" s="1431"/>
      <c r="D2" s="1431"/>
      <c r="E2" s="1431"/>
      <c r="F2" s="1431"/>
      <c r="G2" s="1431"/>
      <c r="H2" s="1431"/>
      <c r="I2" s="1431"/>
    </row>
    <row r="3" spans="1:14" s="1066" customFormat="1" ht="15.75" x14ac:dyDescent="0.25">
      <c r="A3" s="1431" t="s">
        <v>753</v>
      </c>
      <c r="B3" s="1431"/>
      <c r="C3" s="1431"/>
      <c r="D3" s="1431"/>
      <c r="E3" s="1431"/>
      <c r="F3" s="1431"/>
      <c r="G3" s="1431"/>
      <c r="H3" s="1431"/>
      <c r="I3" s="1431"/>
    </row>
    <row r="4" spans="1:14" s="1066" customFormat="1" x14ac:dyDescent="0.25">
      <c r="A4" s="1432" t="str">
        <f>+'ETCA-I-03'!A3:D3</f>
        <v>Del 01 de Enero al 31 de Diciembre de 2020</v>
      </c>
      <c r="B4" s="1432"/>
      <c r="C4" s="1432"/>
      <c r="D4" s="1432"/>
      <c r="E4" s="1432"/>
      <c r="F4" s="1432"/>
      <c r="G4" s="1432"/>
      <c r="H4" s="1432"/>
      <c r="I4" s="1432"/>
    </row>
    <row r="5" spans="1:14" s="1069" customFormat="1" ht="17.25" thickBot="1" x14ac:dyDescent="0.3">
      <c r="A5" s="1067"/>
      <c r="B5" s="1067"/>
      <c r="C5" s="1433" t="s">
        <v>1041</v>
      </c>
      <c r="D5" s="1433"/>
      <c r="E5" s="1433"/>
      <c r="F5" s="1067"/>
      <c r="G5" s="1068"/>
      <c r="H5" s="1434"/>
      <c r="I5" s="1434"/>
    </row>
    <row r="6" spans="1:14" ht="38.25" customHeight="1" x14ac:dyDescent="0.3">
      <c r="A6" s="1285" t="s">
        <v>754</v>
      </c>
      <c r="B6" s="1428"/>
      <c r="C6" s="1070" t="s">
        <v>502</v>
      </c>
      <c r="D6" s="1070" t="s">
        <v>432</v>
      </c>
      <c r="E6" s="1070" t="s">
        <v>503</v>
      </c>
      <c r="F6" s="193" t="s">
        <v>504</v>
      </c>
      <c r="G6" s="193" t="s">
        <v>505</v>
      </c>
      <c r="H6" s="1070" t="s">
        <v>506</v>
      </c>
      <c r="I6" s="1071" t="s">
        <v>755</v>
      </c>
    </row>
    <row r="7" spans="1:14" ht="18" customHeight="1" thickBot="1" x14ac:dyDescent="0.35">
      <c r="A7" s="1291"/>
      <c r="B7" s="1429"/>
      <c r="C7" s="1072" t="s">
        <v>412</v>
      </c>
      <c r="D7" s="1073" t="s">
        <v>413</v>
      </c>
      <c r="E7" s="1073" t="s">
        <v>507</v>
      </c>
      <c r="F7" s="314" t="s">
        <v>415</v>
      </c>
      <c r="G7" s="314" t="s">
        <v>416</v>
      </c>
      <c r="H7" s="1073" t="s">
        <v>508</v>
      </c>
      <c r="I7" s="1074" t="s">
        <v>756</v>
      </c>
    </row>
    <row r="8" spans="1:14" ht="6" customHeight="1" x14ac:dyDescent="0.3">
      <c r="A8" s="1075"/>
      <c r="B8" s="1076"/>
      <c r="C8" s="1077"/>
      <c r="D8" s="1078"/>
      <c r="E8" s="1078"/>
      <c r="F8" s="1078"/>
      <c r="G8" s="1078"/>
      <c r="H8" s="1078"/>
      <c r="I8" s="1079"/>
    </row>
    <row r="9" spans="1:14" ht="17.100000000000001" customHeight="1" x14ac:dyDescent="0.3">
      <c r="A9" s="308">
        <v>1000</v>
      </c>
      <c r="B9" s="309" t="s">
        <v>757</v>
      </c>
      <c r="C9" s="931">
        <v>75584414</v>
      </c>
      <c r="D9" s="931">
        <v>-228795</v>
      </c>
      <c r="E9" s="931">
        <v>75355618</v>
      </c>
      <c r="F9" s="931">
        <v>75355618</v>
      </c>
      <c r="G9" s="931">
        <v>72424865</v>
      </c>
      <c r="H9" s="931">
        <v>0</v>
      </c>
      <c r="I9" s="932">
        <v>1</v>
      </c>
      <c r="J9" s="933"/>
      <c r="K9" s="33"/>
      <c r="L9" s="933"/>
      <c r="M9" s="933"/>
    </row>
    <row r="10" spans="1:14" s="33" customFormat="1" ht="17.100000000000001" customHeight="1" x14ac:dyDescent="0.2">
      <c r="A10" s="310">
        <v>1100</v>
      </c>
      <c r="B10" s="311" t="s">
        <v>758</v>
      </c>
      <c r="C10" s="934"/>
      <c r="D10" s="935"/>
      <c r="E10" s="936"/>
      <c r="F10" s="937"/>
      <c r="G10" s="1104"/>
      <c r="H10" s="938"/>
      <c r="I10" s="510" t="s">
        <v>2178</v>
      </c>
      <c r="J10" s="933"/>
      <c r="L10" s="933"/>
      <c r="M10" s="933"/>
    </row>
    <row r="11" spans="1:14" s="33" customFormat="1" ht="17.100000000000001" customHeight="1" x14ac:dyDescent="0.2">
      <c r="A11" s="312">
        <v>113</v>
      </c>
      <c r="B11" s="311" t="s">
        <v>759</v>
      </c>
      <c r="C11" s="936"/>
      <c r="D11" s="939"/>
      <c r="E11" s="936"/>
      <c r="F11" s="940"/>
      <c r="G11" s="941"/>
      <c r="H11" s="938"/>
      <c r="I11" s="510" t="s">
        <v>2178</v>
      </c>
      <c r="J11" s="933"/>
      <c r="L11" s="933"/>
      <c r="M11" s="933"/>
    </row>
    <row r="12" spans="1:14" s="33" customFormat="1" ht="17.100000000000001" customHeight="1" x14ac:dyDescent="0.2">
      <c r="A12" s="313">
        <v>11301</v>
      </c>
      <c r="B12" s="311" t="s">
        <v>760</v>
      </c>
      <c r="C12" s="942">
        <v>39988901</v>
      </c>
      <c r="D12" s="939">
        <v>-2853531</v>
      </c>
      <c r="E12" s="936">
        <v>37135370</v>
      </c>
      <c r="F12" s="943">
        <v>37135370</v>
      </c>
      <c r="G12" s="1105">
        <v>37133311</v>
      </c>
      <c r="H12" s="938">
        <v>0</v>
      </c>
      <c r="I12" s="932">
        <v>1</v>
      </c>
      <c r="J12" s="933"/>
      <c r="K12" s="944"/>
      <c r="L12" s="933"/>
      <c r="M12" s="933"/>
      <c r="N12" s="944"/>
    </row>
    <row r="13" spans="1:14" s="33" customFormat="1" ht="17.100000000000001" customHeight="1" x14ac:dyDescent="0.2">
      <c r="A13" s="313">
        <v>11303</v>
      </c>
      <c r="B13" s="311" t="s">
        <v>1132</v>
      </c>
      <c r="C13" s="942">
        <v>3572200</v>
      </c>
      <c r="D13" s="939">
        <v>-858869</v>
      </c>
      <c r="E13" s="936">
        <v>2713331</v>
      </c>
      <c r="F13" s="943">
        <v>2713331</v>
      </c>
      <c r="G13" s="1105">
        <v>2622600</v>
      </c>
      <c r="H13" s="938">
        <v>0</v>
      </c>
      <c r="I13" s="932">
        <v>1</v>
      </c>
      <c r="J13" s="933"/>
      <c r="K13" s="944"/>
      <c r="L13" s="933"/>
      <c r="M13" s="933"/>
      <c r="N13" s="944"/>
    </row>
    <row r="14" spans="1:14" s="33" customFormat="1" ht="17.100000000000001" customHeight="1" x14ac:dyDescent="0.2">
      <c r="A14" s="313">
        <v>11306</v>
      </c>
      <c r="B14" s="311" t="s">
        <v>761</v>
      </c>
      <c r="C14" s="933"/>
      <c r="D14" s="945"/>
      <c r="E14" s="936"/>
      <c r="F14" s="943"/>
      <c r="G14" s="945"/>
      <c r="H14" s="938"/>
      <c r="I14" s="510" t="s">
        <v>2178</v>
      </c>
      <c r="J14" s="933"/>
      <c r="K14" s="944"/>
      <c r="L14" s="933"/>
      <c r="M14" s="933"/>
      <c r="N14" s="944"/>
    </row>
    <row r="15" spans="1:14" s="33" customFormat="1" ht="17.100000000000001" customHeight="1" x14ac:dyDescent="0.2">
      <c r="A15" s="313">
        <v>11307</v>
      </c>
      <c r="B15" s="311" t="s">
        <v>762</v>
      </c>
      <c r="C15" s="933"/>
      <c r="D15" s="945"/>
      <c r="E15" s="936"/>
      <c r="F15" s="947"/>
      <c r="G15" s="945"/>
      <c r="H15" s="938"/>
      <c r="I15" s="510" t="s">
        <v>2178</v>
      </c>
      <c r="J15" s="933"/>
      <c r="K15" s="944"/>
      <c r="L15" s="933"/>
      <c r="M15" s="933"/>
      <c r="N15" s="944"/>
    </row>
    <row r="16" spans="1:14" s="33" customFormat="1" ht="17.100000000000001" customHeight="1" x14ac:dyDescent="0.2">
      <c r="A16" s="313">
        <v>11308</v>
      </c>
      <c r="B16" s="311" t="s">
        <v>1133</v>
      </c>
      <c r="C16" s="948">
        <v>2503125</v>
      </c>
      <c r="D16" s="939">
        <v>135425</v>
      </c>
      <c r="E16" s="936">
        <v>2638550</v>
      </c>
      <c r="F16" s="943">
        <v>2638550</v>
      </c>
      <c r="G16" s="1105">
        <v>2638550</v>
      </c>
      <c r="H16" s="938">
        <v>0</v>
      </c>
      <c r="I16" s="932">
        <v>1</v>
      </c>
      <c r="J16" s="933"/>
      <c r="K16" s="944"/>
      <c r="L16" s="933"/>
      <c r="M16" s="933"/>
      <c r="N16" s="944"/>
    </row>
    <row r="17" spans="1:14" s="33" customFormat="1" ht="17.100000000000001" customHeight="1" x14ac:dyDescent="0.2">
      <c r="A17" s="313">
        <v>11309</v>
      </c>
      <c r="B17" s="311" t="s">
        <v>763</v>
      </c>
      <c r="C17" s="936"/>
      <c r="D17" s="939"/>
      <c r="E17" s="936"/>
      <c r="F17" s="945"/>
      <c r="G17" s="945"/>
      <c r="H17" s="938"/>
      <c r="I17" s="510" t="s">
        <v>2178</v>
      </c>
      <c r="J17" s="933"/>
      <c r="K17" s="944"/>
      <c r="L17" s="933"/>
      <c r="M17" s="933"/>
      <c r="N17" s="944"/>
    </row>
    <row r="18" spans="1:14" s="33" customFormat="1" ht="17.100000000000001" customHeight="1" x14ac:dyDescent="0.2">
      <c r="A18" s="313">
        <v>11310</v>
      </c>
      <c r="B18" s="311" t="s">
        <v>764</v>
      </c>
      <c r="C18" s="936"/>
      <c r="E18" s="936"/>
      <c r="F18" s="945"/>
      <c r="G18" s="945"/>
      <c r="H18" s="938"/>
      <c r="I18" s="510" t="s">
        <v>2178</v>
      </c>
      <c r="J18" s="933"/>
      <c r="K18" s="944"/>
      <c r="L18" s="933"/>
      <c r="M18" s="933"/>
      <c r="N18" s="944"/>
    </row>
    <row r="19" spans="1:14" s="33" customFormat="1" ht="17.100000000000001" customHeight="1" x14ac:dyDescent="0.2">
      <c r="A19" s="312">
        <v>121</v>
      </c>
      <c r="B19" s="311" t="s">
        <v>765</v>
      </c>
      <c r="C19" s="936"/>
      <c r="E19" s="936"/>
      <c r="F19" s="945"/>
      <c r="G19" s="945"/>
      <c r="H19" s="938"/>
      <c r="I19" s="510" t="s">
        <v>2178</v>
      </c>
      <c r="J19" s="933"/>
      <c r="K19" s="944"/>
      <c r="L19" s="933"/>
      <c r="M19" s="933"/>
      <c r="N19" s="944"/>
    </row>
    <row r="20" spans="1:14" s="33" customFormat="1" ht="17.100000000000001" customHeight="1" x14ac:dyDescent="0.2">
      <c r="A20" s="313">
        <v>12101</v>
      </c>
      <c r="B20" s="311" t="s">
        <v>766</v>
      </c>
      <c r="C20" s="948">
        <v>456114</v>
      </c>
      <c r="D20" s="939">
        <v>434115</v>
      </c>
      <c r="E20" s="936">
        <v>890229</v>
      </c>
      <c r="F20" s="943">
        <v>890229</v>
      </c>
      <c r="G20" s="1105">
        <v>890229</v>
      </c>
      <c r="H20" s="938">
        <v>0</v>
      </c>
      <c r="I20" s="932">
        <v>1</v>
      </c>
      <c r="J20" s="933"/>
      <c r="K20" s="944"/>
      <c r="L20" s="933"/>
      <c r="M20" s="933"/>
      <c r="N20" s="944"/>
    </row>
    <row r="21" spans="1:14" s="33" customFormat="1" ht="17.100000000000001" customHeight="1" x14ac:dyDescent="0.2">
      <c r="A21" s="312">
        <v>122</v>
      </c>
      <c r="B21" s="311" t="s">
        <v>767</v>
      </c>
      <c r="C21" s="936"/>
      <c r="D21" s="939"/>
      <c r="E21" s="936"/>
      <c r="F21" s="945"/>
      <c r="G21" s="945"/>
      <c r="H21" s="938"/>
      <c r="I21" s="510" t="s">
        <v>2178</v>
      </c>
      <c r="J21" s="933"/>
      <c r="K21" s="944"/>
      <c r="L21" s="933"/>
      <c r="M21" s="933"/>
      <c r="N21" s="944"/>
    </row>
    <row r="22" spans="1:14" s="33" customFormat="1" ht="17.100000000000001" customHeight="1" x14ac:dyDescent="0.2">
      <c r="A22" s="313">
        <v>12201</v>
      </c>
      <c r="B22" s="311" t="s">
        <v>767</v>
      </c>
      <c r="C22" s="936"/>
      <c r="E22" s="936"/>
      <c r="F22" s="945"/>
      <c r="G22" s="945"/>
      <c r="H22" s="938"/>
      <c r="I22" s="510" t="s">
        <v>2178</v>
      </c>
      <c r="J22" s="933"/>
      <c r="K22" s="944"/>
      <c r="L22" s="933"/>
      <c r="M22" s="933"/>
      <c r="N22" s="944"/>
    </row>
    <row r="23" spans="1:14" s="33" customFormat="1" ht="17.100000000000001" customHeight="1" x14ac:dyDescent="0.2">
      <c r="A23" s="310">
        <v>1300</v>
      </c>
      <c r="B23" s="311" t="s">
        <v>768</v>
      </c>
      <c r="C23" s="936"/>
      <c r="E23" s="936"/>
      <c r="F23" s="945"/>
      <c r="G23" s="945"/>
      <c r="H23" s="938"/>
      <c r="I23" s="510" t="s">
        <v>2178</v>
      </c>
      <c r="J23" s="933"/>
      <c r="K23" s="944"/>
      <c r="L23" s="933"/>
      <c r="M23" s="933"/>
      <c r="N23" s="944"/>
    </row>
    <row r="24" spans="1:14" s="33" customFormat="1" ht="17.100000000000001" customHeight="1" x14ac:dyDescent="0.2">
      <c r="A24" s="312">
        <v>131</v>
      </c>
      <c r="B24" s="311" t="s">
        <v>769</v>
      </c>
      <c r="C24" s="936"/>
      <c r="E24" s="936"/>
      <c r="F24" s="945"/>
      <c r="G24" s="945"/>
      <c r="H24" s="938"/>
      <c r="I24" s="510" t="s">
        <v>2178</v>
      </c>
      <c r="J24" s="933"/>
      <c r="K24" s="944"/>
      <c r="L24" s="933"/>
      <c r="M24" s="933"/>
      <c r="N24" s="944"/>
    </row>
    <row r="25" spans="1:14" s="33" customFormat="1" ht="17.100000000000001" customHeight="1" x14ac:dyDescent="0.2">
      <c r="A25" s="313">
        <v>13101</v>
      </c>
      <c r="B25" s="311" t="s">
        <v>770</v>
      </c>
      <c r="C25" s="936"/>
      <c r="E25" s="936"/>
      <c r="F25" s="945"/>
      <c r="G25" s="945"/>
      <c r="H25" s="938"/>
      <c r="I25" s="510" t="s">
        <v>2178</v>
      </c>
      <c r="J25" s="933"/>
      <c r="K25" s="944"/>
      <c r="L25" s="933"/>
      <c r="M25" s="933"/>
      <c r="N25" s="944"/>
    </row>
    <row r="26" spans="1:14" s="33" customFormat="1" ht="17.100000000000001" customHeight="1" x14ac:dyDescent="0.2">
      <c r="A26" s="312">
        <v>132</v>
      </c>
      <c r="B26" s="311" t="s">
        <v>771</v>
      </c>
      <c r="C26" s="936"/>
      <c r="E26" s="936"/>
      <c r="F26" s="945"/>
      <c r="G26" s="945"/>
      <c r="H26" s="938"/>
      <c r="I26" s="510" t="s">
        <v>2178</v>
      </c>
      <c r="J26" s="933"/>
      <c r="K26" s="944"/>
      <c r="L26" s="933"/>
      <c r="M26" s="933"/>
      <c r="N26" s="944"/>
    </row>
    <row r="27" spans="1:14" s="33" customFormat="1" ht="17.100000000000001" customHeight="1" x14ac:dyDescent="0.2">
      <c r="A27" s="313">
        <v>13201</v>
      </c>
      <c r="B27" s="311" t="s">
        <v>772</v>
      </c>
      <c r="C27" s="948">
        <v>4041100</v>
      </c>
      <c r="D27" s="939">
        <v>-220470</v>
      </c>
      <c r="E27" s="936">
        <v>3820630</v>
      </c>
      <c r="F27" s="943">
        <v>3820630</v>
      </c>
      <c r="G27" s="1105">
        <v>3763431</v>
      </c>
      <c r="H27" s="938">
        <v>0</v>
      </c>
      <c r="I27" s="932">
        <v>1</v>
      </c>
      <c r="J27" s="933"/>
      <c r="K27" s="944"/>
      <c r="L27" s="933"/>
      <c r="M27" s="933"/>
      <c r="N27" s="944"/>
    </row>
    <row r="28" spans="1:14" s="33" customFormat="1" ht="17.100000000000001" customHeight="1" x14ac:dyDescent="0.2">
      <c r="A28" s="313">
        <v>13202</v>
      </c>
      <c r="B28" s="311" t="s">
        <v>773</v>
      </c>
      <c r="C28" s="948">
        <v>6761966</v>
      </c>
      <c r="D28" s="939">
        <v>-489982</v>
      </c>
      <c r="E28" s="936">
        <v>6271984</v>
      </c>
      <c r="F28" s="943">
        <v>6271984</v>
      </c>
      <c r="G28" s="1105">
        <v>6217983</v>
      </c>
      <c r="H28" s="938">
        <v>0</v>
      </c>
      <c r="I28" s="932">
        <v>1</v>
      </c>
      <c r="J28" s="933"/>
      <c r="K28" s="944"/>
      <c r="L28" s="933"/>
      <c r="M28" s="933"/>
      <c r="N28" s="944"/>
    </row>
    <row r="29" spans="1:14" s="33" customFormat="1" ht="17.100000000000001" customHeight="1" x14ac:dyDescent="0.2">
      <c r="A29" s="313">
        <v>13203</v>
      </c>
      <c r="B29" s="311" t="s">
        <v>774</v>
      </c>
      <c r="D29" s="939"/>
      <c r="E29" s="936"/>
      <c r="F29" s="945"/>
      <c r="G29" s="945"/>
      <c r="H29" s="938"/>
      <c r="I29" s="510" t="s">
        <v>2178</v>
      </c>
      <c r="J29" s="933"/>
      <c r="K29" s="944"/>
      <c r="L29" s="933"/>
      <c r="M29" s="933"/>
      <c r="N29" s="944"/>
    </row>
    <row r="30" spans="1:14" s="33" customFormat="1" ht="17.100000000000001" customHeight="1" x14ac:dyDescent="0.2">
      <c r="A30" s="313">
        <v>13204</v>
      </c>
      <c r="B30" s="311" t="s">
        <v>775</v>
      </c>
      <c r="C30" s="936"/>
      <c r="D30" s="939"/>
      <c r="E30" s="936"/>
      <c r="F30" s="945"/>
      <c r="G30" s="945"/>
      <c r="H30" s="938"/>
      <c r="I30" s="510" t="s">
        <v>2178</v>
      </c>
      <c r="J30" s="933"/>
      <c r="K30" s="944"/>
      <c r="L30" s="933"/>
      <c r="M30" s="933"/>
      <c r="N30" s="944"/>
    </row>
    <row r="31" spans="1:14" s="33" customFormat="1" ht="17.100000000000001" customHeight="1" x14ac:dyDescent="0.2">
      <c r="A31" s="313">
        <v>13301</v>
      </c>
      <c r="B31" s="311" t="s">
        <v>1134</v>
      </c>
      <c r="C31" s="933">
        <v>781403</v>
      </c>
      <c r="D31" s="939">
        <v>-624288</v>
      </c>
      <c r="E31" s="936">
        <v>157115</v>
      </c>
      <c r="F31" s="943">
        <v>157115</v>
      </c>
      <c r="G31" s="1105">
        <v>157115</v>
      </c>
      <c r="H31" s="938">
        <v>0</v>
      </c>
      <c r="I31" s="932">
        <v>1</v>
      </c>
      <c r="J31" s="933"/>
      <c r="K31" s="944"/>
      <c r="L31" s="933"/>
      <c r="M31" s="933"/>
      <c r="N31" s="944"/>
    </row>
    <row r="32" spans="1:14" s="33" customFormat="1" ht="17.100000000000001" customHeight="1" x14ac:dyDescent="0.2">
      <c r="A32" s="312">
        <v>134</v>
      </c>
      <c r="B32" s="311" t="s">
        <v>776</v>
      </c>
      <c r="C32" s="936"/>
      <c r="D32" s="939"/>
      <c r="E32" s="936"/>
      <c r="F32" s="945"/>
      <c r="G32" s="945"/>
      <c r="H32" s="938"/>
      <c r="I32" s="510" t="s">
        <v>2178</v>
      </c>
      <c r="J32" s="933"/>
      <c r="K32" s="944"/>
      <c r="L32" s="933"/>
      <c r="M32" s="933"/>
      <c r="N32" s="944"/>
    </row>
    <row r="33" spans="1:14" s="33" customFormat="1" ht="17.100000000000001" customHeight="1" x14ac:dyDescent="0.2">
      <c r="A33" s="313">
        <v>13403</v>
      </c>
      <c r="B33" s="311" t="s">
        <v>777</v>
      </c>
      <c r="C33" s="936"/>
      <c r="D33" s="939"/>
      <c r="E33" s="936"/>
      <c r="F33" s="945"/>
      <c r="G33" s="945"/>
      <c r="H33" s="938"/>
      <c r="I33" s="510" t="s">
        <v>2178</v>
      </c>
      <c r="J33" s="933"/>
      <c r="K33" s="944"/>
      <c r="L33" s="933"/>
      <c r="M33" s="933"/>
      <c r="N33" s="944"/>
    </row>
    <row r="34" spans="1:14" s="33" customFormat="1" ht="17.100000000000001" customHeight="1" x14ac:dyDescent="0.2">
      <c r="A34" s="949">
        <v>141</v>
      </c>
      <c r="B34" s="311" t="s">
        <v>1135</v>
      </c>
      <c r="C34" s="936"/>
      <c r="D34" s="939"/>
      <c r="E34" s="936"/>
      <c r="F34" s="945"/>
      <c r="G34" s="945"/>
      <c r="H34" s="938"/>
      <c r="I34" s="510" t="s">
        <v>2178</v>
      </c>
      <c r="J34" s="933"/>
      <c r="K34" s="944"/>
      <c r="L34" s="933"/>
      <c r="M34" s="933"/>
      <c r="N34" s="944"/>
    </row>
    <row r="35" spans="1:14" s="33" customFormat="1" ht="17.100000000000001" customHeight="1" x14ac:dyDescent="0.2">
      <c r="A35" s="949">
        <v>14101</v>
      </c>
      <c r="B35" s="311" t="s">
        <v>1136</v>
      </c>
      <c r="C35" s="950">
        <v>4398556</v>
      </c>
      <c r="D35" s="939">
        <v>82133</v>
      </c>
      <c r="E35" s="936">
        <v>4480689</v>
      </c>
      <c r="F35" s="947">
        <v>4480689</v>
      </c>
      <c r="G35" s="1105">
        <v>4116276</v>
      </c>
      <c r="H35" s="938">
        <v>0</v>
      </c>
      <c r="I35" s="932">
        <v>1</v>
      </c>
      <c r="J35" s="933"/>
      <c r="K35" s="944"/>
      <c r="L35" s="933"/>
      <c r="M35" s="933"/>
      <c r="N35" s="944"/>
    </row>
    <row r="36" spans="1:14" s="33" customFormat="1" ht="17.100000000000001" customHeight="1" x14ac:dyDescent="0.2">
      <c r="A36" s="949">
        <v>14201</v>
      </c>
      <c r="B36" s="311" t="s">
        <v>1137</v>
      </c>
      <c r="C36" s="950">
        <v>1909259</v>
      </c>
      <c r="D36" s="939">
        <v>164179</v>
      </c>
      <c r="E36" s="936">
        <v>2073438</v>
      </c>
      <c r="F36" s="943">
        <v>2073439</v>
      </c>
      <c r="G36" s="1105">
        <v>1742229</v>
      </c>
      <c r="H36" s="938">
        <v>-1</v>
      </c>
      <c r="I36" s="932">
        <v>1.0000004822907653</v>
      </c>
      <c r="J36" s="933"/>
      <c r="K36" s="944"/>
      <c r="L36" s="933"/>
      <c r="M36" s="933"/>
      <c r="N36" s="944"/>
    </row>
    <row r="37" spans="1:14" s="33" customFormat="1" ht="17.100000000000001" customHeight="1" x14ac:dyDescent="0.2">
      <c r="A37" s="949">
        <v>14301</v>
      </c>
      <c r="B37" s="311" t="s">
        <v>1138</v>
      </c>
      <c r="C37" s="950">
        <v>2371232</v>
      </c>
      <c r="D37" s="939">
        <v>216749</v>
      </c>
      <c r="E37" s="936">
        <v>2587981</v>
      </c>
      <c r="F37" s="943">
        <v>2587981</v>
      </c>
      <c r="G37" s="1105">
        <v>2176447</v>
      </c>
      <c r="H37" s="938">
        <v>0</v>
      </c>
      <c r="I37" s="932">
        <v>1</v>
      </c>
      <c r="J37" s="933"/>
      <c r="K37" s="944"/>
      <c r="L37" s="933"/>
      <c r="M37" s="933"/>
      <c r="N37" s="944"/>
    </row>
    <row r="38" spans="1:14" s="33" customFormat="1" ht="17.100000000000001" customHeight="1" x14ac:dyDescent="0.2">
      <c r="A38" s="949">
        <v>150</v>
      </c>
      <c r="B38" s="311" t="s">
        <v>1139</v>
      </c>
      <c r="C38" s="951"/>
      <c r="D38" s="945"/>
      <c r="E38" s="936"/>
      <c r="F38" s="945"/>
      <c r="G38" s="1105"/>
      <c r="H38" s="938"/>
      <c r="I38" s="510" t="s">
        <v>2178</v>
      </c>
      <c r="J38" s="933"/>
      <c r="K38" s="944"/>
      <c r="L38" s="933"/>
      <c r="M38" s="933"/>
      <c r="N38" s="944"/>
    </row>
    <row r="39" spans="1:14" s="33" customFormat="1" ht="17.100000000000001" customHeight="1" x14ac:dyDescent="0.2">
      <c r="A39" s="949">
        <v>15101</v>
      </c>
      <c r="B39" s="311" t="s">
        <v>1140</v>
      </c>
      <c r="C39" s="948">
        <v>2494124</v>
      </c>
      <c r="D39" s="1080">
        <v>602897</v>
      </c>
      <c r="E39" s="936">
        <v>3097021</v>
      </c>
      <c r="F39" s="943">
        <v>3097020</v>
      </c>
      <c r="G39" s="945">
        <v>2574085</v>
      </c>
      <c r="H39" s="938">
        <v>1</v>
      </c>
      <c r="I39" s="932">
        <v>0.99999967710906712</v>
      </c>
      <c r="J39" s="933"/>
      <c r="K39" s="944"/>
      <c r="L39" s="933"/>
      <c r="M39" s="933"/>
      <c r="N39" s="944"/>
    </row>
    <row r="40" spans="1:14" s="33" customFormat="1" ht="17.100000000000001" customHeight="1" x14ac:dyDescent="0.2">
      <c r="A40" s="952">
        <v>15201</v>
      </c>
      <c r="B40" s="953" t="s">
        <v>1141</v>
      </c>
      <c r="C40" s="954">
        <v>398768</v>
      </c>
      <c r="D40" s="1081">
        <v>2797689</v>
      </c>
      <c r="E40" s="955">
        <v>3196457</v>
      </c>
      <c r="F40" s="1106">
        <v>3196457</v>
      </c>
      <c r="G40" s="1107">
        <v>2122374</v>
      </c>
      <c r="H40" s="956">
        <v>0</v>
      </c>
      <c r="I40" s="1108">
        <v>1</v>
      </c>
      <c r="J40" s="933"/>
      <c r="K40" s="944"/>
      <c r="L40" s="933"/>
      <c r="M40" s="933"/>
      <c r="N40" s="944"/>
    </row>
    <row r="41" spans="1:14" s="33" customFormat="1" ht="17.100000000000001" customHeight="1" x14ac:dyDescent="0.2">
      <c r="A41" s="949">
        <v>15303</v>
      </c>
      <c r="B41" s="311" t="s">
        <v>1142</v>
      </c>
      <c r="C41" s="948">
        <v>171990</v>
      </c>
      <c r="D41" s="1080">
        <v>-40690</v>
      </c>
      <c r="E41" s="936">
        <v>131300</v>
      </c>
      <c r="F41" s="943">
        <v>131300</v>
      </c>
      <c r="G41" s="1105">
        <v>131300</v>
      </c>
      <c r="H41" s="938">
        <v>0</v>
      </c>
      <c r="I41" s="932">
        <v>1</v>
      </c>
      <c r="J41" s="933"/>
      <c r="K41" s="944"/>
      <c r="L41" s="933"/>
      <c r="M41" s="933"/>
      <c r="N41" s="944"/>
    </row>
    <row r="42" spans="1:14" s="33" customFormat="1" ht="17.100000000000001" customHeight="1" x14ac:dyDescent="0.2">
      <c r="A42" s="949">
        <v>15404</v>
      </c>
      <c r="B42" s="311" t="s">
        <v>1143</v>
      </c>
      <c r="C42" s="948">
        <v>2133181</v>
      </c>
      <c r="D42" s="939">
        <v>-1224142</v>
      </c>
      <c r="E42" s="936">
        <v>909039</v>
      </c>
      <c r="F42" s="943">
        <v>909039</v>
      </c>
      <c r="G42" s="1105">
        <v>909039</v>
      </c>
      <c r="H42" s="938">
        <v>0</v>
      </c>
      <c r="I42" s="932">
        <v>1</v>
      </c>
      <c r="J42" s="933"/>
      <c r="K42" s="944"/>
      <c r="L42" s="933"/>
      <c r="M42" s="933"/>
      <c r="N42" s="944"/>
    </row>
    <row r="43" spans="1:14" s="33" customFormat="1" ht="17.100000000000001" customHeight="1" x14ac:dyDescent="0.2">
      <c r="A43" s="949">
        <v>15413</v>
      </c>
      <c r="B43" s="311" t="s">
        <v>1144</v>
      </c>
      <c r="C43" s="948">
        <v>11340</v>
      </c>
      <c r="D43" s="939">
        <v>-8640</v>
      </c>
      <c r="E43" s="936">
        <v>2700</v>
      </c>
      <c r="F43" s="943">
        <v>2700</v>
      </c>
      <c r="G43" s="1105">
        <v>2700</v>
      </c>
      <c r="H43" s="938">
        <v>0</v>
      </c>
      <c r="I43" s="932">
        <v>1</v>
      </c>
      <c r="J43" s="933"/>
      <c r="K43" s="944"/>
      <c r="L43" s="933"/>
      <c r="M43" s="933"/>
      <c r="N43" s="944"/>
    </row>
    <row r="44" spans="1:14" s="33" customFormat="1" ht="17.100000000000001" customHeight="1" x14ac:dyDescent="0.2">
      <c r="A44" s="949">
        <v>15901</v>
      </c>
      <c r="B44" s="311" t="s">
        <v>1145</v>
      </c>
      <c r="C44" s="948">
        <v>1778072</v>
      </c>
      <c r="D44" s="939">
        <v>1471599</v>
      </c>
      <c r="E44" s="936">
        <v>3249671</v>
      </c>
      <c r="F44" s="943">
        <v>3249671</v>
      </c>
      <c r="G44" s="1105">
        <v>3227082</v>
      </c>
      <c r="H44" s="938">
        <v>0</v>
      </c>
      <c r="I44" s="932">
        <v>1</v>
      </c>
      <c r="J44" s="933"/>
      <c r="K44" s="944"/>
      <c r="L44" s="933"/>
      <c r="M44" s="933"/>
      <c r="N44" s="944"/>
    </row>
    <row r="45" spans="1:14" s="33" customFormat="1" ht="17.100000000000001" customHeight="1" x14ac:dyDescent="0.2">
      <c r="A45" s="949">
        <v>170</v>
      </c>
      <c r="B45" s="311" t="s">
        <v>1146</v>
      </c>
      <c r="C45" s="936"/>
      <c r="D45" s="939"/>
      <c r="E45" s="936"/>
      <c r="F45" s="945"/>
      <c r="G45" s="945"/>
      <c r="H45" s="938"/>
      <c r="I45" s="510" t="s">
        <v>2178</v>
      </c>
      <c r="J45" s="933"/>
      <c r="K45" s="944"/>
      <c r="L45" s="933"/>
      <c r="M45" s="933"/>
      <c r="N45" s="944"/>
    </row>
    <row r="46" spans="1:14" s="33" customFormat="1" ht="17.100000000000001" customHeight="1" x14ac:dyDescent="0.2">
      <c r="A46" s="949">
        <v>17102</v>
      </c>
      <c r="B46" s="311" t="s">
        <v>1147</v>
      </c>
      <c r="C46" s="948">
        <v>1813083</v>
      </c>
      <c r="D46" s="939">
        <v>187031</v>
      </c>
      <c r="E46" s="936">
        <v>2000114</v>
      </c>
      <c r="F46" s="943">
        <v>2000114</v>
      </c>
      <c r="G46" s="1109">
        <v>2000114</v>
      </c>
      <c r="H46" s="938">
        <v>0</v>
      </c>
      <c r="I46" s="932">
        <v>1</v>
      </c>
      <c r="J46" s="933"/>
      <c r="K46" s="944"/>
      <c r="L46" s="933"/>
      <c r="M46" s="933"/>
      <c r="N46" s="944"/>
    </row>
    <row r="47" spans="1:14" s="33" customFormat="1" ht="9" customHeight="1" x14ac:dyDescent="0.2">
      <c r="A47" s="949"/>
      <c r="B47" s="311"/>
      <c r="C47" s="951"/>
      <c r="D47" s="939"/>
      <c r="E47" s="936"/>
      <c r="F47" s="964"/>
      <c r="G47" s="959"/>
      <c r="H47" s="938"/>
      <c r="I47" s="510" t="s">
        <v>2178</v>
      </c>
      <c r="J47" s="933"/>
      <c r="K47" s="944"/>
      <c r="L47" s="933"/>
      <c r="M47" s="933"/>
      <c r="N47" s="944"/>
    </row>
    <row r="48" spans="1:14" s="33" customFormat="1" ht="17.100000000000001" customHeight="1" x14ac:dyDescent="0.2">
      <c r="A48" s="960" t="s">
        <v>1148</v>
      </c>
      <c r="B48" s="309" t="s">
        <v>1149</v>
      </c>
      <c r="C48" s="969">
        <v>1152058</v>
      </c>
      <c r="D48" s="931">
        <v>-183161</v>
      </c>
      <c r="E48" s="931">
        <v>968897</v>
      </c>
      <c r="F48" s="961">
        <v>968897</v>
      </c>
      <c r="G48" s="961">
        <v>857297</v>
      </c>
      <c r="H48" s="931">
        <v>0</v>
      </c>
      <c r="I48" s="932">
        <v>1</v>
      </c>
      <c r="J48" s="933"/>
      <c r="K48" s="944"/>
      <c r="L48" s="933"/>
      <c r="M48" s="933"/>
      <c r="N48" s="944"/>
    </row>
    <row r="49" spans="1:14" s="33" customFormat="1" ht="17.100000000000001" customHeight="1" x14ac:dyDescent="0.2">
      <c r="A49" s="949" t="s">
        <v>1150</v>
      </c>
      <c r="B49" s="311" t="s">
        <v>1151</v>
      </c>
      <c r="C49" s="951"/>
      <c r="D49" s="962"/>
      <c r="E49" s="936"/>
      <c r="F49" s="958"/>
      <c r="G49" s="959"/>
      <c r="H49" s="938"/>
      <c r="I49" s="510" t="s">
        <v>2178</v>
      </c>
      <c r="J49" s="933"/>
      <c r="K49" s="944"/>
      <c r="L49" s="933"/>
      <c r="M49" s="933"/>
      <c r="N49" s="944"/>
    </row>
    <row r="50" spans="1:14" s="33" customFormat="1" ht="17.100000000000001" customHeight="1" x14ac:dyDescent="0.2">
      <c r="A50" s="949" t="s">
        <v>1152</v>
      </c>
      <c r="B50" s="311" t="s">
        <v>1153</v>
      </c>
      <c r="C50" s="948">
        <v>108840</v>
      </c>
      <c r="D50" s="1162">
        <v>141441</v>
      </c>
      <c r="E50" s="936">
        <v>250281</v>
      </c>
      <c r="F50" s="962">
        <v>250281</v>
      </c>
      <c r="G50" s="963">
        <v>190974</v>
      </c>
      <c r="H50" s="938">
        <v>0</v>
      </c>
      <c r="I50" s="510">
        <v>1</v>
      </c>
      <c r="J50" s="933"/>
      <c r="K50" s="944"/>
      <c r="L50" s="933"/>
      <c r="M50" s="933"/>
      <c r="N50" s="944"/>
    </row>
    <row r="51" spans="1:14" s="33" customFormat="1" ht="17.100000000000001" customHeight="1" x14ac:dyDescent="0.2">
      <c r="A51" s="949" t="s">
        <v>1154</v>
      </c>
      <c r="B51" s="311" t="s">
        <v>1155</v>
      </c>
      <c r="D51" s="962"/>
      <c r="E51" s="936"/>
      <c r="F51" s="962"/>
      <c r="G51" s="946"/>
      <c r="H51" s="938"/>
      <c r="I51" s="510" t="s">
        <v>2178</v>
      </c>
      <c r="J51" s="933"/>
      <c r="K51" s="944"/>
      <c r="L51" s="933"/>
      <c r="M51" s="933"/>
      <c r="N51" s="944"/>
    </row>
    <row r="52" spans="1:14" s="33" customFormat="1" ht="17.100000000000001" customHeight="1" x14ac:dyDescent="0.2">
      <c r="A52" s="949" t="s">
        <v>1156</v>
      </c>
      <c r="B52" s="311" t="s">
        <v>1157</v>
      </c>
      <c r="C52" s="948"/>
      <c r="D52" s="945"/>
      <c r="E52" s="936"/>
      <c r="F52" s="962"/>
      <c r="G52" s="946"/>
      <c r="H52" s="938"/>
      <c r="I52" s="510" t="s">
        <v>2178</v>
      </c>
      <c r="J52" s="933"/>
      <c r="K52" s="944"/>
      <c r="L52" s="933"/>
      <c r="M52" s="933"/>
      <c r="N52" s="944"/>
    </row>
    <row r="53" spans="1:14" s="33" customFormat="1" ht="17.100000000000001" customHeight="1" x14ac:dyDescent="0.2">
      <c r="A53" s="949" t="s">
        <v>1158</v>
      </c>
      <c r="B53" s="311" t="s">
        <v>1159</v>
      </c>
      <c r="C53" s="973">
        <v>0</v>
      </c>
      <c r="D53" s="962">
        <v>18873</v>
      </c>
      <c r="E53" s="936">
        <v>18873</v>
      </c>
      <c r="F53" s="962">
        <v>18873</v>
      </c>
      <c r="G53" s="963">
        <v>18873</v>
      </c>
      <c r="H53" s="938">
        <v>0</v>
      </c>
      <c r="I53" s="510">
        <v>1</v>
      </c>
      <c r="J53" s="933"/>
      <c r="K53" s="944"/>
      <c r="L53" s="933"/>
      <c r="M53" s="933"/>
      <c r="N53" s="944"/>
    </row>
    <row r="54" spans="1:14" s="33" customFormat="1" ht="17.100000000000001" customHeight="1" x14ac:dyDescent="0.2">
      <c r="A54" s="949" t="s">
        <v>1160</v>
      </c>
      <c r="B54" s="311" t="s">
        <v>1161</v>
      </c>
      <c r="C54" s="936"/>
      <c r="D54" s="939"/>
      <c r="E54" s="936"/>
      <c r="F54" s="958"/>
      <c r="G54" s="963"/>
      <c r="H54" s="938"/>
      <c r="I54" s="510" t="s">
        <v>2178</v>
      </c>
      <c r="J54" s="933"/>
      <c r="K54" s="944"/>
      <c r="L54" s="933"/>
      <c r="M54" s="933"/>
      <c r="N54" s="944"/>
    </row>
    <row r="55" spans="1:14" s="33" customFormat="1" ht="17.100000000000001" customHeight="1" x14ac:dyDescent="0.2">
      <c r="A55" s="949" t="s">
        <v>1162</v>
      </c>
      <c r="B55" s="311" t="s">
        <v>1163</v>
      </c>
      <c r="C55" s="948">
        <v>187740</v>
      </c>
      <c r="D55" s="939">
        <v>-94191</v>
      </c>
      <c r="E55" s="936">
        <v>93549</v>
      </c>
      <c r="F55" s="962">
        <v>93549</v>
      </c>
      <c r="G55" s="963">
        <v>76174</v>
      </c>
      <c r="H55" s="938">
        <v>0</v>
      </c>
      <c r="I55" s="510">
        <v>1</v>
      </c>
      <c r="J55" s="933"/>
      <c r="K55" s="944"/>
      <c r="L55" s="933"/>
      <c r="M55" s="933"/>
      <c r="N55" s="944"/>
    </row>
    <row r="56" spans="1:14" s="33" customFormat="1" ht="17.100000000000001" customHeight="1" x14ac:dyDescent="0.2">
      <c r="A56" s="949" t="s">
        <v>1164</v>
      </c>
      <c r="B56" s="311" t="s">
        <v>1165</v>
      </c>
      <c r="C56" s="951"/>
      <c r="D56" s="939"/>
      <c r="E56" s="936"/>
      <c r="F56" s="958"/>
      <c r="G56" s="964"/>
      <c r="H56" s="938"/>
      <c r="I56" s="510" t="s">
        <v>2178</v>
      </c>
      <c r="J56" s="933"/>
      <c r="K56" s="944"/>
      <c r="L56" s="933"/>
      <c r="M56" s="933"/>
      <c r="N56" s="944"/>
    </row>
    <row r="57" spans="1:14" s="33" customFormat="1" ht="17.100000000000001" customHeight="1" x14ac:dyDescent="0.2">
      <c r="A57" s="949" t="s">
        <v>1166</v>
      </c>
      <c r="B57" s="311" t="s">
        <v>1167</v>
      </c>
      <c r="C57" s="948">
        <v>3323</v>
      </c>
      <c r="D57" s="945">
        <v>-2544</v>
      </c>
      <c r="E57" s="936">
        <v>779</v>
      </c>
      <c r="F57" s="962">
        <v>779</v>
      </c>
      <c r="G57" s="963">
        <v>779</v>
      </c>
      <c r="H57" s="938">
        <v>0</v>
      </c>
      <c r="I57" s="510">
        <v>1</v>
      </c>
      <c r="J57" s="933"/>
      <c r="K57" s="944"/>
      <c r="L57" s="933"/>
      <c r="M57" s="933"/>
      <c r="N57" s="944"/>
    </row>
    <row r="58" spans="1:14" s="33" customFormat="1" ht="17.100000000000001" customHeight="1" x14ac:dyDescent="0.2">
      <c r="A58" s="949" t="s">
        <v>1168</v>
      </c>
      <c r="B58" s="311" t="s">
        <v>1169</v>
      </c>
      <c r="C58" s="948">
        <v>32400</v>
      </c>
      <c r="D58" s="939">
        <v>-2666</v>
      </c>
      <c r="E58" s="936">
        <v>29734</v>
      </c>
      <c r="F58" s="958">
        <v>29734</v>
      </c>
      <c r="G58" s="964">
        <v>10289</v>
      </c>
      <c r="H58" s="938">
        <v>0</v>
      </c>
      <c r="I58" s="510">
        <v>1</v>
      </c>
      <c r="J58" s="933"/>
      <c r="K58" s="944"/>
      <c r="L58" s="933"/>
      <c r="M58" s="933"/>
      <c r="N58" s="944"/>
    </row>
    <row r="59" spans="1:14" s="33" customFormat="1" ht="17.100000000000001" customHeight="1" x14ac:dyDescent="0.2">
      <c r="A59" s="949" t="s">
        <v>1170</v>
      </c>
      <c r="B59" s="311" t="s">
        <v>1171</v>
      </c>
      <c r="C59" s="951"/>
      <c r="D59" s="939"/>
      <c r="E59" s="936"/>
      <c r="F59" s="965"/>
      <c r="G59" s="963"/>
      <c r="H59" s="938"/>
      <c r="I59" s="510" t="s">
        <v>2178</v>
      </c>
      <c r="J59" s="933"/>
      <c r="K59" s="944"/>
      <c r="L59" s="933"/>
      <c r="M59" s="933"/>
      <c r="N59" s="944"/>
    </row>
    <row r="60" spans="1:14" s="33" customFormat="1" ht="17.100000000000001" customHeight="1" x14ac:dyDescent="0.2">
      <c r="A60" s="949" t="s">
        <v>1172</v>
      </c>
      <c r="B60" s="311" t="s">
        <v>1173</v>
      </c>
      <c r="C60" s="948">
        <v>879</v>
      </c>
      <c r="D60" s="939">
        <v>-793</v>
      </c>
      <c r="E60" s="936">
        <v>86</v>
      </c>
      <c r="F60" s="962">
        <v>86</v>
      </c>
      <c r="G60" s="964">
        <v>86</v>
      </c>
      <c r="H60" s="938">
        <v>0</v>
      </c>
      <c r="I60" s="510">
        <v>1</v>
      </c>
      <c r="J60" s="933"/>
      <c r="K60" s="944"/>
      <c r="L60" s="933"/>
      <c r="M60" s="933"/>
      <c r="N60" s="944"/>
    </row>
    <row r="61" spans="1:14" s="33" customFormat="1" ht="17.100000000000001" customHeight="1" x14ac:dyDescent="0.2">
      <c r="A61" s="949" t="s">
        <v>1174</v>
      </c>
      <c r="B61" s="311" t="s">
        <v>1175</v>
      </c>
      <c r="C61" s="936"/>
      <c r="D61" s="939"/>
      <c r="E61" s="936"/>
      <c r="F61" s="958"/>
      <c r="G61" s="966"/>
      <c r="H61" s="938"/>
      <c r="I61" s="510" t="s">
        <v>2178</v>
      </c>
      <c r="J61" s="933"/>
      <c r="K61" s="944"/>
      <c r="L61" s="933"/>
      <c r="M61" s="933"/>
      <c r="N61" s="944"/>
    </row>
    <row r="62" spans="1:14" s="33" customFormat="1" ht="17.100000000000001" customHeight="1" x14ac:dyDescent="0.2">
      <c r="A62" s="949" t="s">
        <v>1176</v>
      </c>
      <c r="B62" s="311" t="s">
        <v>1177</v>
      </c>
      <c r="C62" s="948">
        <v>652468</v>
      </c>
      <c r="D62" s="939">
        <v>-148435</v>
      </c>
      <c r="E62" s="936">
        <v>504033</v>
      </c>
      <c r="F62" s="962">
        <v>504033</v>
      </c>
      <c r="G62" s="963">
        <v>503951</v>
      </c>
      <c r="H62" s="938">
        <v>0</v>
      </c>
      <c r="I62" s="510">
        <v>1</v>
      </c>
      <c r="J62" s="933"/>
      <c r="K62" s="944"/>
      <c r="L62" s="933"/>
      <c r="M62" s="933"/>
      <c r="N62" s="944"/>
    </row>
    <row r="63" spans="1:14" s="33" customFormat="1" ht="17.100000000000001" customHeight="1" x14ac:dyDescent="0.2">
      <c r="A63" s="949" t="s">
        <v>1178</v>
      </c>
      <c r="B63" s="311" t="s">
        <v>1179</v>
      </c>
      <c r="C63" s="936"/>
      <c r="D63" s="939"/>
      <c r="E63" s="936"/>
      <c r="F63" s="958"/>
      <c r="G63" s="964"/>
      <c r="H63" s="938"/>
      <c r="I63" s="510" t="s">
        <v>2178</v>
      </c>
      <c r="J63" s="933"/>
      <c r="K63" s="944"/>
      <c r="L63" s="933"/>
      <c r="M63" s="933"/>
      <c r="N63" s="944"/>
    </row>
    <row r="64" spans="1:14" s="33" customFormat="1" ht="17.100000000000001" customHeight="1" x14ac:dyDescent="0.2">
      <c r="A64" s="949" t="s">
        <v>1180</v>
      </c>
      <c r="B64" s="311" t="s">
        <v>1181</v>
      </c>
      <c r="C64" s="948">
        <v>134685</v>
      </c>
      <c r="D64" s="939">
        <v>-121384</v>
      </c>
      <c r="E64" s="936">
        <v>13301</v>
      </c>
      <c r="F64" s="962">
        <v>13301</v>
      </c>
      <c r="G64" s="963">
        <v>13301</v>
      </c>
      <c r="H64" s="938">
        <v>0</v>
      </c>
      <c r="I64" s="510">
        <v>1</v>
      </c>
      <c r="J64" s="933"/>
      <c r="K64" s="944"/>
      <c r="L64" s="933"/>
      <c r="M64" s="933"/>
      <c r="N64" s="944"/>
    </row>
    <row r="65" spans="1:14" s="33" customFormat="1" ht="17.100000000000001" customHeight="1" x14ac:dyDescent="0.2">
      <c r="A65" s="949" t="s">
        <v>1182</v>
      </c>
      <c r="B65" s="311" t="s">
        <v>1183</v>
      </c>
      <c r="C65" s="951"/>
      <c r="D65" s="967"/>
      <c r="E65" s="936"/>
      <c r="F65" s="958"/>
      <c r="G65" s="964"/>
      <c r="H65" s="938"/>
      <c r="I65" s="510" t="s">
        <v>2178</v>
      </c>
      <c r="J65" s="933"/>
      <c r="K65" s="944"/>
      <c r="L65" s="933"/>
      <c r="M65" s="933"/>
      <c r="N65" s="944"/>
    </row>
    <row r="66" spans="1:14" s="33" customFormat="1" ht="17.100000000000001" customHeight="1" x14ac:dyDescent="0.2">
      <c r="A66" s="949" t="s">
        <v>1184</v>
      </c>
      <c r="B66" s="311" t="s">
        <v>1185</v>
      </c>
      <c r="C66" s="948">
        <v>3481</v>
      </c>
      <c r="D66" s="939">
        <v>35946</v>
      </c>
      <c r="E66" s="936">
        <v>39426</v>
      </c>
      <c r="F66" s="962">
        <v>39426</v>
      </c>
      <c r="G66" s="963">
        <v>24531</v>
      </c>
      <c r="H66" s="938">
        <v>0</v>
      </c>
      <c r="I66" s="510">
        <v>1</v>
      </c>
      <c r="J66" s="933"/>
      <c r="K66" s="944"/>
      <c r="L66" s="933"/>
      <c r="M66" s="933"/>
      <c r="N66" s="944"/>
    </row>
    <row r="67" spans="1:14" s="33" customFormat="1" ht="17.100000000000001" customHeight="1" x14ac:dyDescent="0.2">
      <c r="A67" s="949" t="s">
        <v>1186</v>
      </c>
      <c r="B67" s="311" t="s">
        <v>1187</v>
      </c>
      <c r="C67" s="948">
        <v>28243</v>
      </c>
      <c r="D67" s="939">
        <v>-9408</v>
      </c>
      <c r="E67" s="936">
        <v>18835</v>
      </c>
      <c r="F67" s="958">
        <v>18835</v>
      </c>
      <c r="G67" s="964">
        <v>18339</v>
      </c>
      <c r="H67" s="938">
        <v>0</v>
      </c>
      <c r="I67" s="510">
        <v>1</v>
      </c>
      <c r="J67" s="933"/>
      <c r="K67" s="944"/>
      <c r="L67" s="933"/>
      <c r="M67" s="933"/>
      <c r="N67" s="944"/>
    </row>
    <row r="68" spans="1:14" s="33" customFormat="1" ht="10.5" customHeight="1" x14ac:dyDescent="0.2">
      <c r="A68" s="949"/>
      <c r="B68" s="311"/>
      <c r="C68" s="951"/>
      <c r="D68" s="939"/>
      <c r="E68" s="936"/>
      <c r="F68" s="958"/>
      <c r="G68" s="968"/>
      <c r="H68" s="938"/>
      <c r="I68" s="510" t="s">
        <v>2178</v>
      </c>
      <c r="J68" s="933"/>
      <c r="K68" s="944"/>
      <c r="L68" s="933"/>
      <c r="M68" s="933"/>
      <c r="N68" s="944"/>
    </row>
    <row r="69" spans="1:14" s="33" customFormat="1" ht="17.100000000000001" customHeight="1" x14ac:dyDescent="0.2">
      <c r="A69" s="960" t="s">
        <v>1188</v>
      </c>
      <c r="B69" s="309" t="s">
        <v>1189</v>
      </c>
      <c r="C69" s="969">
        <v>12307264</v>
      </c>
      <c r="D69" s="969">
        <v>-1121443</v>
      </c>
      <c r="E69" s="969">
        <v>11185819</v>
      </c>
      <c r="F69" s="970">
        <v>11185821</v>
      </c>
      <c r="G69" s="970">
        <f>9375504-1</f>
        <v>9375503</v>
      </c>
      <c r="H69" s="969">
        <v>0</v>
      </c>
      <c r="I69" s="932">
        <v>1.0000001787978154</v>
      </c>
      <c r="J69" s="933"/>
      <c r="K69" s="944"/>
      <c r="L69" s="933"/>
      <c r="M69" s="933"/>
      <c r="N69" s="944"/>
    </row>
    <row r="70" spans="1:14" s="33" customFormat="1" ht="14.25" customHeight="1" x14ac:dyDescent="0.2">
      <c r="A70" s="949" t="s">
        <v>1190</v>
      </c>
      <c r="B70" s="311" t="s">
        <v>1191</v>
      </c>
      <c r="C70" s="951"/>
      <c r="D70" s="945"/>
      <c r="E70" s="936"/>
      <c r="F70" s="958"/>
      <c r="G70" s="971"/>
      <c r="H70" s="938"/>
      <c r="I70" s="510" t="s">
        <v>2178</v>
      </c>
      <c r="J70" s="933"/>
      <c r="K70" s="944"/>
      <c r="L70" s="933"/>
      <c r="M70" s="933"/>
      <c r="N70" s="944"/>
    </row>
    <row r="71" spans="1:14" s="33" customFormat="1" ht="17.100000000000001" customHeight="1" x14ac:dyDescent="0.2">
      <c r="A71" s="949" t="s">
        <v>1192</v>
      </c>
      <c r="B71" s="311" t="s">
        <v>1193</v>
      </c>
      <c r="C71" s="948">
        <v>1644126</v>
      </c>
      <c r="D71" s="939">
        <v>-206203</v>
      </c>
      <c r="E71" s="936">
        <v>1437923</v>
      </c>
      <c r="F71" s="962">
        <v>1437923</v>
      </c>
      <c r="G71" s="962">
        <v>1437923</v>
      </c>
      <c r="H71" s="938">
        <v>0</v>
      </c>
      <c r="I71" s="510">
        <v>1</v>
      </c>
      <c r="J71" s="933"/>
      <c r="K71" s="944"/>
      <c r="L71" s="933"/>
      <c r="M71" s="933"/>
      <c r="N71" s="944"/>
    </row>
    <row r="72" spans="1:14" s="33" customFormat="1" ht="17.100000000000001" customHeight="1" x14ac:dyDescent="0.2">
      <c r="A72" s="949" t="s">
        <v>1194</v>
      </c>
      <c r="B72" s="311" t="s">
        <v>1195</v>
      </c>
      <c r="C72" s="948">
        <v>88343</v>
      </c>
      <c r="D72" s="939">
        <v>719</v>
      </c>
      <c r="E72" s="936">
        <v>89062</v>
      </c>
      <c r="F72" s="962">
        <v>89062</v>
      </c>
      <c r="G72" s="962">
        <v>89062</v>
      </c>
      <c r="H72" s="938">
        <v>0</v>
      </c>
      <c r="I72" s="510">
        <v>1</v>
      </c>
      <c r="J72" s="933"/>
      <c r="K72" s="944"/>
      <c r="L72" s="933"/>
      <c r="M72" s="933"/>
      <c r="N72" s="944"/>
    </row>
    <row r="73" spans="1:14" s="33" customFormat="1" ht="17.100000000000001" customHeight="1" x14ac:dyDescent="0.2">
      <c r="A73" s="952" t="s">
        <v>1196</v>
      </c>
      <c r="B73" s="953" t="s">
        <v>1197</v>
      </c>
      <c r="C73" s="954">
        <v>293815</v>
      </c>
      <c r="D73" s="977">
        <v>-10538</v>
      </c>
      <c r="E73" s="955">
        <v>283277</v>
      </c>
      <c r="F73" s="974">
        <v>283277</v>
      </c>
      <c r="G73" s="974">
        <v>259406</v>
      </c>
      <c r="H73" s="956">
        <v>0</v>
      </c>
      <c r="I73" s="957">
        <v>1</v>
      </c>
      <c r="J73" s="933"/>
      <c r="K73" s="944"/>
      <c r="L73" s="933"/>
      <c r="M73" s="933"/>
      <c r="N73" s="944"/>
    </row>
    <row r="74" spans="1:14" s="33" customFormat="1" ht="17.100000000000001" customHeight="1" x14ac:dyDescent="0.2">
      <c r="A74" s="949" t="s">
        <v>1198</v>
      </c>
      <c r="B74" s="311" t="s">
        <v>1199</v>
      </c>
      <c r="C74" s="973">
        <v>78867</v>
      </c>
      <c r="D74" s="972">
        <v>-43699</v>
      </c>
      <c r="E74" s="936">
        <v>35168</v>
      </c>
      <c r="F74" s="962">
        <v>35168</v>
      </c>
      <c r="G74" s="962">
        <v>35168</v>
      </c>
      <c r="H74" s="938">
        <v>0</v>
      </c>
      <c r="I74" s="510">
        <v>1</v>
      </c>
      <c r="J74" s="933"/>
      <c r="K74" s="944"/>
      <c r="L74" s="933"/>
      <c r="M74" s="933"/>
      <c r="N74" s="944"/>
    </row>
    <row r="75" spans="1:14" s="33" customFormat="1" ht="17.100000000000001" customHeight="1" x14ac:dyDescent="0.2">
      <c r="A75" s="949" t="s">
        <v>1200</v>
      </c>
      <c r="B75" s="311" t="s">
        <v>1201</v>
      </c>
      <c r="C75" s="948">
        <v>502184</v>
      </c>
      <c r="D75" s="939">
        <v>-81794</v>
      </c>
      <c r="E75" s="936">
        <v>420390</v>
      </c>
      <c r="F75" s="962">
        <v>420390</v>
      </c>
      <c r="G75" s="962">
        <v>413389</v>
      </c>
      <c r="H75" s="938">
        <v>0</v>
      </c>
      <c r="I75" s="510">
        <v>1</v>
      </c>
      <c r="J75" s="933"/>
      <c r="K75" s="944"/>
      <c r="L75" s="933"/>
      <c r="M75" s="933"/>
      <c r="N75" s="944"/>
    </row>
    <row r="76" spans="1:14" s="33" customFormat="1" ht="17.100000000000001" customHeight="1" x14ac:dyDescent="0.2">
      <c r="A76" s="949" t="s">
        <v>1202</v>
      </c>
      <c r="B76" s="311" t="s">
        <v>1203</v>
      </c>
      <c r="C76" s="948">
        <v>10502</v>
      </c>
      <c r="D76" s="939">
        <v>-7415</v>
      </c>
      <c r="E76" s="936">
        <v>3087</v>
      </c>
      <c r="F76" s="962">
        <v>3087</v>
      </c>
      <c r="G76" s="962">
        <v>3087</v>
      </c>
      <c r="H76" s="938">
        <v>0</v>
      </c>
      <c r="I76" s="510">
        <v>1</v>
      </c>
      <c r="J76" s="933"/>
      <c r="K76" s="944"/>
      <c r="L76" s="933"/>
      <c r="M76" s="933"/>
      <c r="N76" s="944"/>
    </row>
    <row r="77" spans="1:14" s="33" customFormat="1" ht="17.100000000000001" customHeight="1" x14ac:dyDescent="0.2">
      <c r="A77" s="949" t="s">
        <v>1204</v>
      </c>
      <c r="B77" s="311" t="s">
        <v>1205</v>
      </c>
      <c r="C77" s="948">
        <v>14337</v>
      </c>
      <c r="D77" s="939">
        <v>-8363</v>
      </c>
      <c r="E77" s="936">
        <v>5974</v>
      </c>
      <c r="F77" s="962">
        <v>5974</v>
      </c>
      <c r="G77" s="962">
        <v>5974</v>
      </c>
      <c r="H77" s="938">
        <v>0</v>
      </c>
      <c r="I77" s="510">
        <v>1</v>
      </c>
      <c r="J77" s="933"/>
      <c r="K77" s="944"/>
      <c r="L77" s="933"/>
      <c r="M77" s="933"/>
      <c r="N77" s="944"/>
    </row>
    <row r="78" spans="1:14" s="33" customFormat="1" ht="14.25" customHeight="1" x14ac:dyDescent="0.2">
      <c r="A78" s="949" t="s">
        <v>1206</v>
      </c>
      <c r="B78" s="311" t="s">
        <v>1207</v>
      </c>
      <c r="D78" s="939"/>
      <c r="E78" s="936"/>
      <c r="F78" s="958"/>
      <c r="G78" s="958"/>
      <c r="H78" s="938"/>
      <c r="I78" s="510" t="s">
        <v>2178</v>
      </c>
      <c r="J78" s="933"/>
      <c r="K78" s="944"/>
      <c r="L78" s="933"/>
      <c r="M78" s="933"/>
      <c r="N78" s="944"/>
    </row>
    <row r="79" spans="1:14" s="33" customFormat="1" ht="17.100000000000001" customHeight="1" x14ac:dyDescent="0.2">
      <c r="A79" s="949" t="s">
        <v>1208</v>
      </c>
      <c r="B79" s="311" t="s">
        <v>1209</v>
      </c>
      <c r="C79" s="951">
        <v>95490</v>
      </c>
      <c r="D79" s="939">
        <v>-610</v>
      </c>
      <c r="E79" s="936">
        <v>94880</v>
      </c>
      <c r="F79" s="958">
        <v>94880</v>
      </c>
      <c r="G79" s="958">
        <v>0</v>
      </c>
      <c r="H79" s="938">
        <v>0</v>
      </c>
      <c r="I79" s="510">
        <v>1</v>
      </c>
      <c r="J79" s="933"/>
      <c r="K79" s="944"/>
      <c r="L79" s="933"/>
      <c r="M79" s="933"/>
      <c r="N79" s="944"/>
    </row>
    <row r="80" spans="1:14" s="33" customFormat="1" ht="17.100000000000001" customHeight="1" x14ac:dyDescent="0.2">
      <c r="A80" s="949" t="s">
        <v>1210</v>
      </c>
      <c r="B80" s="311" t="s">
        <v>1211</v>
      </c>
      <c r="C80" s="948">
        <v>82708</v>
      </c>
      <c r="D80" s="939">
        <v>-4286</v>
      </c>
      <c r="E80" s="936">
        <v>78421</v>
      </c>
      <c r="F80" s="958">
        <v>78421</v>
      </c>
      <c r="G80" s="958">
        <v>78421</v>
      </c>
      <c r="H80" s="938">
        <v>0</v>
      </c>
      <c r="I80" s="510">
        <v>1</v>
      </c>
      <c r="J80" s="933"/>
      <c r="K80" s="944"/>
      <c r="L80" s="933"/>
      <c r="M80" s="933"/>
      <c r="N80" s="944"/>
    </row>
    <row r="81" spans="1:14" s="33" customFormat="1" ht="17.100000000000001" customHeight="1" x14ac:dyDescent="0.2">
      <c r="A81" s="949" t="s">
        <v>1212</v>
      </c>
      <c r="B81" s="311" t="s">
        <v>1213</v>
      </c>
      <c r="C81" s="948">
        <v>148898</v>
      </c>
      <c r="D81" s="939">
        <v>-24348</v>
      </c>
      <c r="E81" s="936">
        <v>124550</v>
      </c>
      <c r="F81" s="958">
        <v>124550</v>
      </c>
      <c r="G81" s="958">
        <v>70563</v>
      </c>
      <c r="H81" s="938">
        <v>0</v>
      </c>
      <c r="I81" s="510">
        <v>1</v>
      </c>
      <c r="J81" s="933"/>
      <c r="K81" s="944"/>
      <c r="L81" s="933"/>
      <c r="M81" s="933"/>
      <c r="N81" s="944"/>
    </row>
    <row r="82" spans="1:14" s="33" customFormat="1" ht="17.100000000000001" customHeight="1" x14ac:dyDescent="0.2">
      <c r="A82" s="949" t="s">
        <v>1214</v>
      </c>
      <c r="B82" s="311" t="s">
        <v>1215</v>
      </c>
      <c r="C82" s="948">
        <v>36834</v>
      </c>
      <c r="D82" s="939">
        <v>-20627</v>
      </c>
      <c r="E82" s="936">
        <v>16207</v>
      </c>
      <c r="F82" s="958">
        <v>16207</v>
      </c>
      <c r="G82" s="958">
        <v>16207</v>
      </c>
      <c r="H82" s="938">
        <v>0</v>
      </c>
      <c r="I82" s="510">
        <v>1</v>
      </c>
      <c r="J82" s="933"/>
      <c r="K82" s="944"/>
      <c r="L82" s="933"/>
      <c r="M82" s="933"/>
      <c r="N82" s="944"/>
    </row>
    <row r="83" spans="1:14" s="33" customFormat="1" ht="17.100000000000001" customHeight="1" x14ac:dyDescent="0.2">
      <c r="A83" s="949">
        <v>32701</v>
      </c>
      <c r="B83" s="311" t="s">
        <v>1216</v>
      </c>
      <c r="D83" s="939"/>
      <c r="E83" s="936"/>
      <c r="F83" s="958"/>
      <c r="G83" s="958"/>
      <c r="H83" s="938"/>
      <c r="I83" s="510" t="s">
        <v>2178</v>
      </c>
      <c r="J83" s="933"/>
      <c r="K83" s="944"/>
      <c r="L83" s="933"/>
      <c r="M83" s="933"/>
      <c r="N83" s="944"/>
    </row>
    <row r="84" spans="1:14" s="33" customFormat="1" ht="17.100000000000001" customHeight="1" x14ac:dyDescent="0.2">
      <c r="A84" s="949">
        <v>32901</v>
      </c>
      <c r="B84" s="311" t="s">
        <v>1217</v>
      </c>
      <c r="D84" s="945"/>
      <c r="E84" s="936"/>
      <c r="F84" s="958"/>
      <c r="G84" s="958"/>
      <c r="H84" s="938"/>
      <c r="I84" s="510" t="s">
        <v>2178</v>
      </c>
      <c r="J84" s="933"/>
      <c r="K84" s="944"/>
      <c r="L84" s="933"/>
      <c r="M84" s="933"/>
      <c r="N84" s="944"/>
    </row>
    <row r="85" spans="1:14" s="33" customFormat="1" ht="13.5" customHeight="1" x14ac:dyDescent="0.2">
      <c r="A85" s="949" t="s">
        <v>1218</v>
      </c>
      <c r="B85" s="311" t="s">
        <v>1219</v>
      </c>
      <c r="D85" s="945"/>
      <c r="E85" s="936"/>
      <c r="F85" s="958"/>
      <c r="G85" s="958"/>
      <c r="H85" s="938"/>
      <c r="I85" s="510" t="s">
        <v>2178</v>
      </c>
      <c r="J85" s="933"/>
      <c r="K85" s="944"/>
      <c r="L85" s="933"/>
      <c r="M85" s="933"/>
      <c r="N85" s="944"/>
    </row>
    <row r="86" spans="1:14" s="33" customFormat="1" ht="17.100000000000001" customHeight="1" x14ac:dyDescent="0.2">
      <c r="A86" s="949" t="s">
        <v>1220</v>
      </c>
      <c r="B86" s="311" t="s">
        <v>1221</v>
      </c>
      <c r="C86" s="948">
        <v>2647479</v>
      </c>
      <c r="D86" s="939">
        <v>171943</v>
      </c>
      <c r="E86" s="936">
        <v>2819422</v>
      </c>
      <c r="F86" s="958">
        <v>2819422</v>
      </c>
      <c r="G86" s="958">
        <v>2678672</v>
      </c>
      <c r="H86" s="938">
        <v>0</v>
      </c>
      <c r="I86" s="510">
        <v>1</v>
      </c>
      <c r="J86" s="933"/>
      <c r="K86" s="944"/>
      <c r="L86" s="933"/>
      <c r="M86" s="933"/>
      <c r="N86" s="944"/>
    </row>
    <row r="87" spans="1:14" s="33" customFormat="1" ht="17.100000000000001" customHeight="1" x14ac:dyDescent="0.2">
      <c r="A87" s="949" t="s">
        <v>1222</v>
      </c>
      <c r="B87" s="311" t="s">
        <v>1223</v>
      </c>
      <c r="C87" s="948">
        <v>47280</v>
      </c>
      <c r="D87" s="939">
        <v>-16258</v>
      </c>
      <c r="E87" s="936">
        <v>31022</v>
      </c>
      <c r="F87" s="958">
        <v>31022</v>
      </c>
      <c r="G87" s="958">
        <v>31022</v>
      </c>
      <c r="H87" s="938">
        <v>0</v>
      </c>
      <c r="I87" s="510">
        <v>1</v>
      </c>
      <c r="J87" s="933"/>
      <c r="K87" s="944"/>
      <c r="L87" s="933"/>
      <c r="M87" s="933"/>
      <c r="N87" s="944"/>
    </row>
    <row r="88" spans="1:14" s="33" customFormat="1" ht="17.100000000000001" customHeight="1" x14ac:dyDescent="0.2">
      <c r="A88" s="949" t="s">
        <v>1224</v>
      </c>
      <c r="B88" s="311" t="s">
        <v>1225</v>
      </c>
      <c r="C88" s="948">
        <v>354249</v>
      </c>
      <c r="D88" s="939">
        <v>-344475</v>
      </c>
      <c r="E88" s="936">
        <v>9774</v>
      </c>
      <c r="F88" s="962">
        <v>9774</v>
      </c>
      <c r="G88" s="962">
        <v>8904</v>
      </c>
      <c r="H88" s="938">
        <v>0</v>
      </c>
      <c r="I88" s="510">
        <v>1</v>
      </c>
      <c r="J88" s="933"/>
      <c r="K88" s="944"/>
      <c r="L88" s="933"/>
      <c r="M88" s="933"/>
      <c r="N88" s="944"/>
    </row>
    <row r="89" spans="1:14" s="33" customFormat="1" ht="17.100000000000001" customHeight="1" x14ac:dyDescent="0.2">
      <c r="A89" s="949">
        <v>33603</v>
      </c>
      <c r="B89" s="311" t="s">
        <v>1226</v>
      </c>
      <c r="D89" s="939"/>
      <c r="E89" s="936"/>
      <c r="F89" s="962"/>
      <c r="G89" s="962"/>
      <c r="H89" s="938"/>
      <c r="I89" s="510" t="s">
        <v>2178</v>
      </c>
      <c r="J89" s="933"/>
      <c r="K89" s="944"/>
      <c r="L89" s="933"/>
      <c r="M89" s="933"/>
      <c r="N89" s="944"/>
    </row>
    <row r="90" spans="1:14" s="33" customFormat="1" ht="17.100000000000001" customHeight="1" x14ac:dyDescent="0.2">
      <c r="A90" s="949" t="s">
        <v>1227</v>
      </c>
      <c r="B90" s="311" t="s">
        <v>1228</v>
      </c>
      <c r="C90" s="951">
        <v>4291</v>
      </c>
      <c r="D90" s="972">
        <v>-204</v>
      </c>
      <c r="E90" s="936">
        <v>4086</v>
      </c>
      <c r="F90" s="962">
        <v>4086</v>
      </c>
      <c r="G90" s="962">
        <v>4086</v>
      </c>
      <c r="H90" s="938">
        <v>0</v>
      </c>
      <c r="I90" s="510">
        <v>1</v>
      </c>
      <c r="J90" s="933"/>
      <c r="K90" s="944"/>
      <c r="L90" s="933"/>
      <c r="M90" s="933"/>
      <c r="N90" s="944"/>
    </row>
    <row r="91" spans="1:14" s="33" customFormat="1" ht="13.5" customHeight="1" x14ac:dyDescent="0.2">
      <c r="A91" s="949" t="s">
        <v>1229</v>
      </c>
      <c r="B91" s="311" t="s">
        <v>1230</v>
      </c>
      <c r="D91" s="972"/>
      <c r="E91" s="936"/>
      <c r="F91" s="962"/>
      <c r="G91" s="962"/>
      <c r="H91" s="938"/>
      <c r="I91" s="510" t="s">
        <v>2178</v>
      </c>
      <c r="J91" s="933"/>
      <c r="K91" s="944"/>
      <c r="L91" s="933"/>
      <c r="M91" s="933"/>
      <c r="N91" s="944"/>
    </row>
    <row r="92" spans="1:14" s="33" customFormat="1" ht="17.100000000000001" customHeight="1" x14ac:dyDescent="0.2">
      <c r="A92" s="949" t="s">
        <v>1231</v>
      </c>
      <c r="B92" s="311" t="s">
        <v>1232</v>
      </c>
      <c r="C92" s="948">
        <v>198434</v>
      </c>
      <c r="D92" s="972">
        <v>-18367</v>
      </c>
      <c r="E92" s="936">
        <v>180067</v>
      </c>
      <c r="F92" s="962">
        <v>180067</v>
      </c>
      <c r="G92" s="962">
        <v>180055</v>
      </c>
      <c r="H92" s="938">
        <v>0</v>
      </c>
      <c r="I92" s="510">
        <v>1</v>
      </c>
      <c r="J92" s="933"/>
      <c r="K92" s="944"/>
      <c r="L92" s="933"/>
      <c r="M92" s="933"/>
      <c r="N92" s="944"/>
    </row>
    <row r="93" spans="1:14" s="33" customFormat="1" ht="17.100000000000001" customHeight="1" x14ac:dyDescent="0.2">
      <c r="A93" s="949">
        <v>34401</v>
      </c>
      <c r="B93" s="311" t="s">
        <v>1233</v>
      </c>
      <c r="D93" s="945"/>
      <c r="E93" s="936"/>
      <c r="F93" s="958"/>
      <c r="G93" s="958"/>
      <c r="H93" s="938"/>
      <c r="I93" s="510" t="s">
        <v>2178</v>
      </c>
      <c r="J93" s="933"/>
      <c r="K93" s="944"/>
      <c r="L93" s="933"/>
      <c r="M93" s="933"/>
      <c r="N93" s="944"/>
    </row>
    <row r="94" spans="1:14" s="33" customFormat="1" ht="17.100000000000001" customHeight="1" x14ac:dyDescent="0.2">
      <c r="A94" s="949" t="s">
        <v>1234</v>
      </c>
      <c r="B94" s="311" t="s">
        <v>1235</v>
      </c>
      <c r="C94" s="948">
        <v>465864</v>
      </c>
      <c r="D94" s="1110">
        <v>47459</v>
      </c>
      <c r="E94" s="936">
        <v>513323</v>
      </c>
      <c r="F94" s="958">
        <v>513323</v>
      </c>
      <c r="G94" s="958">
        <v>513323</v>
      </c>
      <c r="H94" s="938">
        <v>0</v>
      </c>
      <c r="I94" s="510">
        <v>1</v>
      </c>
      <c r="J94" s="933"/>
      <c r="K94" s="944"/>
      <c r="L94" s="933"/>
      <c r="M94" s="933"/>
      <c r="N94" s="944"/>
    </row>
    <row r="95" spans="1:14" s="33" customFormat="1" ht="17.100000000000001" customHeight="1" x14ac:dyDescent="0.2">
      <c r="A95" s="949">
        <v>34701</v>
      </c>
      <c r="B95" s="311" t="s">
        <v>1236</v>
      </c>
      <c r="C95" s="950">
        <v>85</v>
      </c>
      <c r="D95" s="975">
        <v>760</v>
      </c>
      <c r="E95" s="936">
        <v>845</v>
      </c>
      <c r="F95" s="962">
        <v>845</v>
      </c>
      <c r="G95" s="962">
        <v>0</v>
      </c>
      <c r="H95" s="938">
        <v>0</v>
      </c>
      <c r="I95" s="510">
        <v>1</v>
      </c>
      <c r="J95" s="933"/>
      <c r="K95" s="944"/>
      <c r="L95" s="933"/>
      <c r="M95" s="933"/>
      <c r="N95" s="944"/>
    </row>
    <row r="96" spans="1:14" s="33" customFormat="1" ht="17.100000000000001" customHeight="1" x14ac:dyDescent="0.2">
      <c r="A96" s="949" t="s">
        <v>1237</v>
      </c>
      <c r="B96" s="311" t="s">
        <v>1238</v>
      </c>
      <c r="C96" s="948">
        <v>940407</v>
      </c>
      <c r="D96" s="972">
        <v>-560769</v>
      </c>
      <c r="E96" s="936">
        <v>379639</v>
      </c>
      <c r="F96" s="962">
        <v>379639</v>
      </c>
      <c r="G96" s="962">
        <v>379639</v>
      </c>
      <c r="H96" s="938">
        <v>0</v>
      </c>
      <c r="I96" s="510">
        <v>1</v>
      </c>
      <c r="J96" s="933"/>
      <c r="K96" s="944"/>
      <c r="L96" s="933"/>
      <c r="M96" s="933"/>
      <c r="N96" s="944"/>
    </row>
    <row r="97" spans="1:14" s="33" customFormat="1" ht="12.75" customHeight="1" x14ac:dyDescent="0.2">
      <c r="A97" s="949" t="s">
        <v>1239</v>
      </c>
      <c r="B97" s="311" t="s">
        <v>1240</v>
      </c>
      <c r="D97" s="972"/>
      <c r="E97" s="936"/>
      <c r="F97" s="962"/>
      <c r="G97" s="962"/>
      <c r="H97" s="938"/>
      <c r="I97" s="510" t="s">
        <v>2178</v>
      </c>
      <c r="J97" s="933"/>
      <c r="K97" s="944"/>
      <c r="L97" s="933"/>
      <c r="M97" s="933"/>
      <c r="N97" s="944"/>
    </row>
    <row r="98" spans="1:14" s="33" customFormat="1" ht="17.100000000000001" customHeight="1" x14ac:dyDescent="0.2">
      <c r="A98" s="949" t="s">
        <v>1241</v>
      </c>
      <c r="B98" s="311" t="s">
        <v>1242</v>
      </c>
      <c r="C98" s="950">
        <v>62399</v>
      </c>
      <c r="D98" s="972">
        <v>111290</v>
      </c>
      <c r="E98" s="936">
        <v>173689</v>
      </c>
      <c r="F98" s="962">
        <v>173689</v>
      </c>
      <c r="G98" s="962">
        <v>151672</v>
      </c>
      <c r="H98" s="938">
        <v>0</v>
      </c>
      <c r="I98" s="510">
        <v>1</v>
      </c>
      <c r="J98" s="933"/>
      <c r="K98" s="944"/>
      <c r="L98" s="933"/>
      <c r="M98" s="933"/>
      <c r="N98" s="944"/>
    </row>
    <row r="99" spans="1:14" s="33" customFormat="1" ht="17.100000000000001" customHeight="1" x14ac:dyDescent="0.2">
      <c r="A99" s="949" t="s">
        <v>1243</v>
      </c>
      <c r="B99" s="311" t="s">
        <v>1244</v>
      </c>
      <c r="C99" s="951">
        <v>116440</v>
      </c>
      <c r="D99" s="972">
        <v>-67140</v>
      </c>
      <c r="E99" s="936">
        <v>49300</v>
      </c>
      <c r="F99" s="962">
        <v>49300</v>
      </c>
      <c r="G99" s="962">
        <v>32000</v>
      </c>
      <c r="H99" s="938">
        <v>0</v>
      </c>
      <c r="I99" s="510">
        <v>1</v>
      </c>
      <c r="J99" s="933"/>
      <c r="K99" s="944"/>
      <c r="L99" s="933"/>
      <c r="M99" s="933"/>
      <c r="N99" s="944"/>
    </row>
    <row r="100" spans="1:14" s="33" customFormat="1" ht="17.100000000000001" customHeight="1" x14ac:dyDescent="0.2">
      <c r="A100" s="949" t="s">
        <v>1245</v>
      </c>
      <c r="B100" s="311" t="s">
        <v>1246</v>
      </c>
      <c r="C100" s="948">
        <v>424499</v>
      </c>
      <c r="D100" s="972">
        <v>52770</v>
      </c>
      <c r="E100" s="936">
        <v>477268</v>
      </c>
      <c r="F100" s="958">
        <v>477268</v>
      </c>
      <c r="G100" s="958">
        <v>32241</v>
      </c>
      <c r="H100" s="938">
        <v>0</v>
      </c>
      <c r="I100" s="510">
        <v>1</v>
      </c>
      <c r="J100" s="933"/>
      <c r="K100" s="944"/>
      <c r="L100" s="933"/>
      <c r="M100" s="933"/>
      <c r="N100" s="944"/>
    </row>
    <row r="101" spans="1:14" s="33" customFormat="1" ht="17.100000000000001" customHeight="1" x14ac:dyDescent="0.2">
      <c r="A101" s="949" t="s">
        <v>1247</v>
      </c>
      <c r="B101" s="311" t="s">
        <v>1248</v>
      </c>
      <c r="C101" s="33">
        <v>236929</v>
      </c>
      <c r="D101" s="972">
        <v>17539</v>
      </c>
      <c r="E101" s="936">
        <v>254467</v>
      </c>
      <c r="F101" s="962">
        <v>254467</v>
      </c>
      <c r="G101" s="962">
        <v>214308</v>
      </c>
      <c r="H101" s="938">
        <v>0</v>
      </c>
      <c r="I101" s="510">
        <v>1</v>
      </c>
      <c r="J101" s="933"/>
      <c r="K101" s="944"/>
      <c r="L101" s="933"/>
      <c r="M101" s="933"/>
      <c r="N101" s="944"/>
    </row>
    <row r="102" spans="1:14" s="33" customFormat="1" ht="17.100000000000001" customHeight="1" x14ac:dyDescent="0.2">
      <c r="A102" s="949" t="s">
        <v>1249</v>
      </c>
      <c r="B102" s="311" t="s">
        <v>1250</v>
      </c>
      <c r="C102" s="948">
        <v>504000</v>
      </c>
      <c r="D102" s="972">
        <v>-74001</v>
      </c>
      <c r="E102" s="936">
        <v>429999</v>
      </c>
      <c r="F102" s="962">
        <v>429999</v>
      </c>
      <c r="G102" s="962">
        <v>113741</v>
      </c>
      <c r="H102" s="938">
        <v>0</v>
      </c>
      <c r="I102" s="510">
        <v>1</v>
      </c>
      <c r="J102" s="933"/>
      <c r="K102" s="944"/>
      <c r="L102" s="933"/>
      <c r="M102" s="933"/>
      <c r="N102" s="944"/>
    </row>
    <row r="103" spans="1:14" s="33" customFormat="1" ht="17.100000000000001" customHeight="1" x14ac:dyDescent="0.2">
      <c r="A103" s="949" t="s">
        <v>1251</v>
      </c>
      <c r="B103" s="311" t="s">
        <v>1252</v>
      </c>
      <c r="C103" s="945">
        <v>30780</v>
      </c>
      <c r="D103" s="972">
        <v>-1712</v>
      </c>
      <c r="E103" s="936">
        <v>29068</v>
      </c>
      <c r="F103" s="962">
        <v>29068</v>
      </c>
      <c r="G103" s="962">
        <v>29068</v>
      </c>
      <c r="H103" s="938">
        <v>0</v>
      </c>
      <c r="I103" s="510">
        <v>1</v>
      </c>
      <c r="J103" s="933"/>
      <c r="K103" s="944"/>
      <c r="L103" s="933"/>
      <c r="M103" s="933"/>
      <c r="N103" s="944"/>
    </row>
    <row r="104" spans="1:14" s="33" customFormat="1" ht="17.100000000000001" customHeight="1" x14ac:dyDescent="0.2">
      <c r="A104" s="949" t="s">
        <v>1253</v>
      </c>
      <c r="B104" s="311" t="s">
        <v>1254</v>
      </c>
      <c r="C104" s="948"/>
      <c r="D104" s="972"/>
      <c r="E104" s="936"/>
      <c r="F104" s="976"/>
      <c r="G104" s="976"/>
      <c r="H104" s="938"/>
      <c r="I104" s="510" t="s">
        <v>2178</v>
      </c>
      <c r="J104" s="933"/>
      <c r="K104" s="944"/>
      <c r="L104" s="933"/>
      <c r="M104" s="933"/>
      <c r="N104" s="944"/>
    </row>
    <row r="105" spans="1:14" s="33" customFormat="1" ht="17.100000000000001" customHeight="1" x14ac:dyDescent="0.2">
      <c r="A105" s="949" t="s">
        <v>1255</v>
      </c>
      <c r="B105" s="311" t="s">
        <v>1256</v>
      </c>
      <c r="C105" s="33">
        <v>0</v>
      </c>
      <c r="D105" s="972">
        <v>0</v>
      </c>
      <c r="E105" s="936">
        <v>0</v>
      </c>
      <c r="F105" s="976"/>
      <c r="G105" s="976"/>
      <c r="H105" s="938"/>
      <c r="I105" s="510" t="s">
        <v>2178</v>
      </c>
      <c r="J105" s="933"/>
      <c r="K105" s="944"/>
      <c r="L105" s="933"/>
      <c r="M105" s="933"/>
      <c r="N105" s="944"/>
    </row>
    <row r="106" spans="1:14" s="33" customFormat="1" ht="13.5" customHeight="1" x14ac:dyDescent="0.2">
      <c r="A106" s="1573" t="s">
        <v>1257</v>
      </c>
      <c r="B106" s="1574" t="s">
        <v>1258</v>
      </c>
      <c r="C106" s="1575">
        <v>189000</v>
      </c>
      <c r="D106" s="1576">
        <v>42737</v>
      </c>
      <c r="E106" s="1577">
        <v>231737</v>
      </c>
      <c r="F106" s="1578">
        <v>231737</v>
      </c>
      <c r="G106" s="1578">
        <v>231737</v>
      </c>
      <c r="H106" s="1579">
        <v>0</v>
      </c>
      <c r="I106" s="1580">
        <v>1</v>
      </c>
      <c r="J106" s="933"/>
      <c r="K106" s="944"/>
      <c r="L106" s="933"/>
      <c r="M106" s="933"/>
      <c r="N106" s="944"/>
    </row>
    <row r="107" spans="1:14" s="33" customFormat="1" ht="17.100000000000001" customHeight="1" x14ac:dyDescent="0.2">
      <c r="A107" s="949" t="s">
        <v>1259</v>
      </c>
      <c r="B107" s="311" t="s">
        <v>1260</v>
      </c>
      <c r="C107" s="1151">
        <v>31500</v>
      </c>
      <c r="D107" s="972">
        <v>13946</v>
      </c>
      <c r="E107" s="936">
        <v>45446</v>
      </c>
      <c r="F107" s="936">
        <v>45446</v>
      </c>
      <c r="G107" s="936">
        <v>38500</v>
      </c>
      <c r="H107" s="938">
        <v>0</v>
      </c>
      <c r="I107" s="510">
        <v>1</v>
      </c>
      <c r="J107" s="933"/>
      <c r="K107" s="944"/>
      <c r="L107" s="933"/>
      <c r="M107" s="933"/>
      <c r="N107" s="944"/>
    </row>
    <row r="108" spans="1:14" s="33" customFormat="1" ht="17.100000000000001" customHeight="1" x14ac:dyDescent="0.2">
      <c r="A108" s="949" t="s">
        <v>1261</v>
      </c>
      <c r="B108" s="311" t="s">
        <v>1262</v>
      </c>
      <c r="D108" s="972"/>
      <c r="E108" s="936"/>
      <c r="F108" s="936"/>
      <c r="G108" s="936"/>
      <c r="H108" s="938"/>
      <c r="I108" s="510" t="s">
        <v>2178</v>
      </c>
      <c r="J108" s="933"/>
      <c r="K108" s="944"/>
      <c r="L108" s="933"/>
      <c r="M108" s="933"/>
      <c r="N108" s="944"/>
    </row>
    <row r="109" spans="1:14" s="33" customFormat="1" ht="17.100000000000001" customHeight="1" x14ac:dyDescent="0.2">
      <c r="A109" s="949">
        <v>37201</v>
      </c>
      <c r="B109" s="311" t="s">
        <v>1263</v>
      </c>
      <c r="C109" s="950">
        <v>6138</v>
      </c>
      <c r="D109" s="972">
        <v>1141</v>
      </c>
      <c r="E109" s="936">
        <v>7280</v>
      </c>
      <c r="F109" s="976">
        <v>7280</v>
      </c>
      <c r="G109" s="976">
        <v>6435</v>
      </c>
      <c r="H109" s="938">
        <v>0</v>
      </c>
      <c r="I109" s="510">
        <v>1</v>
      </c>
      <c r="J109" s="933"/>
      <c r="K109" s="944"/>
      <c r="L109" s="933"/>
      <c r="M109" s="933"/>
      <c r="N109" s="944"/>
    </row>
    <row r="110" spans="1:14" s="33" customFormat="1" ht="17.100000000000001" customHeight="1" x14ac:dyDescent="0.2">
      <c r="A110" s="949" t="s">
        <v>1264</v>
      </c>
      <c r="B110" s="311" t="s">
        <v>1265</v>
      </c>
      <c r="C110" s="948">
        <v>184592</v>
      </c>
      <c r="D110" s="972">
        <v>-54165</v>
      </c>
      <c r="E110" s="936">
        <v>130427</v>
      </c>
      <c r="F110" s="976">
        <v>130427</v>
      </c>
      <c r="G110" s="976">
        <v>129022</v>
      </c>
      <c r="H110" s="938">
        <v>0</v>
      </c>
      <c r="I110" s="510">
        <v>1</v>
      </c>
      <c r="J110" s="933"/>
      <c r="K110" s="944"/>
      <c r="L110" s="933"/>
      <c r="M110" s="933"/>
      <c r="N110" s="944"/>
    </row>
    <row r="111" spans="1:14" s="33" customFormat="1" ht="17.100000000000001" customHeight="1" x14ac:dyDescent="0.2">
      <c r="A111" s="949">
        <v>37601</v>
      </c>
      <c r="B111" s="311" t="s">
        <v>1266</v>
      </c>
      <c r="D111" s="972"/>
      <c r="E111" s="936"/>
      <c r="F111" s="936"/>
      <c r="G111" s="936"/>
      <c r="H111" s="938"/>
      <c r="I111" s="510" t="s">
        <v>2178</v>
      </c>
      <c r="J111" s="933"/>
      <c r="K111" s="944"/>
      <c r="L111" s="933"/>
      <c r="M111" s="933"/>
      <c r="N111" s="944"/>
    </row>
    <row r="112" spans="1:14" s="33" customFormat="1" ht="17.100000000000001" customHeight="1" x14ac:dyDescent="0.2">
      <c r="A112" s="949" t="s">
        <v>1267</v>
      </c>
      <c r="B112" s="311" t="s">
        <v>1268</v>
      </c>
      <c r="D112" s="945"/>
      <c r="E112" s="936"/>
      <c r="F112" s="976"/>
      <c r="G112" s="976"/>
      <c r="H112" s="938"/>
      <c r="I112" s="510" t="s">
        <v>2178</v>
      </c>
      <c r="J112" s="933"/>
      <c r="K112" s="944"/>
      <c r="L112" s="933"/>
      <c r="M112" s="933"/>
      <c r="N112" s="944"/>
    </row>
    <row r="113" spans="1:14" s="33" customFormat="1" ht="17.100000000000001" customHeight="1" x14ac:dyDescent="0.2">
      <c r="A113" s="949" t="s">
        <v>1269</v>
      </c>
      <c r="B113" s="311" t="s">
        <v>1270</v>
      </c>
      <c r="C113" s="948">
        <v>459151</v>
      </c>
      <c r="D113" s="972">
        <v>-319171</v>
      </c>
      <c r="E113" s="936">
        <v>139980</v>
      </c>
      <c r="F113" s="976">
        <v>139980</v>
      </c>
      <c r="G113" s="976">
        <v>108553</v>
      </c>
      <c r="H113" s="938">
        <v>0</v>
      </c>
      <c r="I113" s="510">
        <v>1</v>
      </c>
      <c r="J113" s="933"/>
      <c r="K113" s="944"/>
      <c r="L113" s="933"/>
      <c r="M113" s="933"/>
      <c r="N113" s="944"/>
    </row>
    <row r="114" spans="1:14" s="33" customFormat="1" ht="17.100000000000001" customHeight="1" x14ac:dyDescent="0.2">
      <c r="A114" s="949" t="s">
        <v>1271</v>
      </c>
      <c r="B114" s="311" t="s">
        <v>1272</v>
      </c>
      <c r="C114" s="948">
        <v>15000</v>
      </c>
      <c r="D114" s="972">
        <v>0</v>
      </c>
      <c r="E114" s="936">
        <v>15000</v>
      </c>
      <c r="F114" s="976">
        <v>15000</v>
      </c>
      <c r="G114" s="976">
        <v>15000</v>
      </c>
      <c r="H114" s="938">
        <v>0</v>
      </c>
      <c r="I114" s="510">
        <v>1</v>
      </c>
      <c r="J114" s="933"/>
      <c r="K114" s="944"/>
      <c r="L114" s="933"/>
      <c r="M114" s="933"/>
      <c r="N114" s="944"/>
    </row>
    <row r="115" spans="1:14" s="33" customFormat="1" ht="17.100000000000001" customHeight="1" x14ac:dyDescent="0.2">
      <c r="A115" s="949" t="s">
        <v>1273</v>
      </c>
      <c r="B115" s="311" t="s">
        <v>1274</v>
      </c>
      <c r="D115" s="945"/>
      <c r="E115" s="936"/>
      <c r="F115" s="976"/>
      <c r="G115" s="976"/>
      <c r="H115" s="938"/>
      <c r="I115" s="510" t="s">
        <v>2178</v>
      </c>
      <c r="J115" s="933"/>
      <c r="K115" s="944"/>
      <c r="L115" s="933"/>
      <c r="M115" s="933"/>
      <c r="N115" s="944"/>
    </row>
    <row r="116" spans="1:14" s="33" customFormat="1" ht="17.100000000000001" customHeight="1" x14ac:dyDescent="0.2">
      <c r="A116" s="949" t="s">
        <v>1275</v>
      </c>
      <c r="B116" s="311" t="s">
        <v>1276</v>
      </c>
      <c r="C116" s="948">
        <v>159318</v>
      </c>
      <c r="D116" s="972">
        <v>-63574</v>
      </c>
      <c r="E116" s="936">
        <v>95744</v>
      </c>
      <c r="F116" s="936">
        <v>95744</v>
      </c>
      <c r="G116" s="936">
        <v>95744</v>
      </c>
      <c r="H116" s="938">
        <v>0</v>
      </c>
      <c r="I116" s="510">
        <v>1</v>
      </c>
      <c r="J116" s="933"/>
      <c r="K116" s="944"/>
      <c r="L116" s="933"/>
      <c r="M116" s="933"/>
      <c r="N116" s="944"/>
    </row>
    <row r="117" spans="1:14" s="33" customFormat="1" ht="17.100000000000001" customHeight="1" x14ac:dyDescent="0.2">
      <c r="A117" s="949" t="s">
        <v>1277</v>
      </c>
      <c r="B117" s="311" t="s">
        <v>1278</v>
      </c>
      <c r="C117" s="951">
        <v>561027</v>
      </c>
      <c r="D117" s="972">
        <v>261671</v>
      </c>
      <c r="E117" s="936">
        <v>822698</v>
      </c>
      <c r="F117" s="936">
        <v>822698</v>
      </c>
      <c r="G117" s="936">
        <v>623665</v>
      </c>
      <c r="H117" s="938">
        <v>0</v>
      </c>
      <c r="I117" s="510">
        <v>1</v>
      </c>
      <c r="J117" s="933"/>
      <c r="K117" s="944"/>
      <c r="L117" s="933"/>
      <c r="M117" s="933"/>
      <c r="N117" s="944"/>
    </row>
    <row r="118" spans="1:14" s="33" customFormat="1" ht="17.100000000000001" customHeight="1" x14ac:dyDescent="0.2">
      <c r="A118" s="949" t="s">
        <v>1279</v>
      </c>
      <c r="B118" s="311" t="s">
        <v>1280</v>
      </c>
      <c r="C118" s="951">
        <v>1672297</v>
      </c>
      <c r="D118" s="972">
        <v>84303</v>
      </c>
      <c r="E118" s="936">
        <v>1756600</v>
      </c>
      <c r="F118" s="936">
        <v>1756600</v>
      </c>
      <c r="G118" s="936">
        <v>1348917</v>
      </c>
      <c r="H118" s="938">
        <v>0</v>
      </c>
      <c r="I118" s="510">
        <v>1</v>
      </c>
      <c r="J118" s="933"/>
      <c r="K118" s="944"/>
      <c r="L118" s="933"/>
      <c r="M118" s="933"/>
      <c r="N118" s="944"/>
    </row>
    <row r="119" spans="1:14" s="33" customFormat="1" ht="10.5" customHeight="1" x14ac:dyDescent="0.2">
      <c r="A119" s="949"/>
      <c r="B119" s="311"/>
      <c r="C119" s="951"/>
      <c r="D119" s="972"/>
      <c r="E119" s="936"/>
      <c r="F119" s="936"/>
      <c r="G119" s="938"/>
      <c r="H119" s="1572"/>
      <c r="I119" s="510" t="s">
        <v>2178</v>
      </c>
      <c r="J119" s="933"/>
      <c r="K119" s="944"/>
      <c r="L119" s="933"/>
      <c r="M119" s="933"/>
      <c r="N119" s="944"/>
    </row>
    <row r="120" spans="1:14" s="33" customFormat="1" ht="17.100000000000001" customHeight="1" x14ac:dyDescent="0.2">
      <c r="A120" s="960" t="s">
        <v>1281</v>
      </c>
      <c r="B120" s="309" t="s">
        <v>1282</v>
      </c>
      <c r="C120" s="969">
        <v>0</v>
      </c>
      <c r="D120" s="969">
        <v>58118</v>
      </c>
      <c r="E120" s="931">
        <v>58118</v>
      </c>
      <c r="F120" s="931">
        <v>58118</v>
      </c>
      <c r="G120" s="931">
        <v>25170</v>
      </c>
      <c r="H120" s="931">
        <v>0</v>
      </c>
      <c r="I120" s="932">
        <v>1</v>
      </c>
      <c r="J120" s="933"/>
      <c r="K120" s="944"/>
      <c r="L120" s="933"/>
      <c r="M120" s="933"/>
      <c r="N120" s="944"/>
    </row>
    <row r="121" spans="1:14" s="33" customFormat="1" ht="17.100000000000001" customHeight="1" x14ac:dyDescent="0.2">
      <c r="A121" s="949">
        <v>51201</v>
      </c>
      <c r="B121" s="311" t="s">
        <v>1283</v>
      </c>
      <c r="C121" s="951">
        <v>0</v>
      </c>
      <c r="D121" s="972">
        <v>0</v>
      </c>
      <c r="E121" s="978">
        <v>0</v>
      </c>
      <c r="F121" s="936">
        <v>0</v>
      </c>
      <c r="G121" s="936">
        <v>0</v>
      </c>
      <c r="H121" s="938">
        <v>0</v>
      </c>
      <c r="I121" s="510" t="s">
        <v>2178</v>
      </c>
      <c r="J121" s="933"/>
      <c r="K121" s="944"/>
      <c r="L121" s="933"/>
      <c r="M121" s="933"/>
      <c r="N121" s="944"/>
    </row>
    <row r="122" spans="1:14" s="33" customFormat="1" ht="17.100000000000001" customHeight="1" x14ac:dyDescent="0.2">
      <c r="A122" s="949">
        <v>51501</v>
      </c>
      <c r="B122" s="311" t="s">
        <v>1284</v>
      </c>
      <c r="C122" s="951">
        <v>0</v>
      </c>
      <c r="D122" s="1110">
        <v>32948</v>
      </c>
      <c r="E122" s="978">
        <v>32948</v>
      </c>
      <c r="F122" s="938">
        <v>32948</v>
      </c>
      <c r="G122" s="938">
        <v>0</v>
      </c>
      <c r="H122" s="938">
        <v>0</v>
      </c>
      <c r="I122" s="510">
        <v>1</v>
      </c>
      <c r="J122" s="933"/>
      <c r="K122" s="944"/>
      <c r="L122" s="933"/>
      <c r="M122" s="933"/>
      <c r="N122" s="944"/>
    </row>
    <row r="123" spans="1:14" s="33" customFormat="1" ht="17.100000000000001" customHeight="1" x14ac:dyDescent="0.2">
      <c r="A123" s="949">
        <v>52101</v>
      </c>
      <c r="B123" s="311" t="s">
        <v>1285</v>
      </c>
      <c r="C123" s="951">
        <v>0</v>
      </c>
      <c r="D123" s="972">
        <v>0</v>
      </c>
      <c r="E123" s="978">
        <v>0</v>
      </c>
      <c r="F123" s="938">
        <v>0</v>
      </c>
      <c r="G123" s="938">
        <v>0</v>
      </c>
      <c r="H123" s="938">
        <v>0</v>
      </c>
      <c r="I123" s="510" t="s">
        <v>2178</v>
      </c>
      <c r="J123" s="933"/>
      <c r="K123" s="944"/>
      <c r="L123" s="933"/>
      <c r="M123" s="933"/>
      <c r="N123" s="944"/>
    </row>
    <row r="124" spans="1:14" s="33" customFormat="1" ht="17.100000000000001" customHeight="1" x14ac:dyDescent="0.2">
      <c r="A124" s="949">
        <v>52301</v>
      </c>
      <c r="B124" s="311" t="s">
        <v>1286</v>
      </c>
      <c r="C124" s="951">
        <v>0</v>
      </c>
      <c r="D124" s="972">
        <v>0</v>
      </c>
      <c r="E124" s="978">
        <v>0</v>
      </c>
      <c r="F124" s="938">
        <v>0</v>
      </c>
      <c r="G124" s="938">
        <v>0</v>
      </c>
      <c r="H124" s="938">
        <v>0</v>
      </c>
      <c r="I124" s="510" t="s">
        <v>2178</v>
      </c>
      <c r="J124" s="933"/>
      <c r="K124" s="944"/>
      <c r="L124" s="933"/>
      <c r="M124" s="933"/>
      <c r="N124" s="944"/>
    </row>
    <row r="125" spans="1:14" s="33" customFormat="1" ht="17.100000000000001" customHeight="1" x14ac:dyDescent="0.2">
      <c r="A125" s="949">
        <v>56401</v>
      </c>
      <c r="B125" s="311" t="s">
        <v>1287</v>
      </c>
      <c r="C125" s="951">
        <v>0</v>
      </c>
      <c r="D125" s="961"/>
      <c r="E125" s="978">
        <v>0</v>
      </c>
      <c r="F125" s="938">
        <v>0</v>
      </c>
      <c r="G125" s="938">
        <v>0</v>
      </c>
      <c r="H125" s="938">
        <v>0</v>
      </c>
      <c r="I125" s="510" t="s">
        <v>2178</v>
      </c>
      <c r="J125" s="933"/>
      <c r="K125" s="944"/>
      <c r="L125" s="933"/>
      <c r="M125" s="933"/>
      <c r="N125" s="944"/>
    </row>
    <row r="126" spans="1:14" s="33" customFormat="1" ht="17.100000000000001" customHeight="1" x14ac:dyDescent="0.2">
      <c r="A126" s="949">
        <v>56501</v>
      </c>
      <c r="B126" s="311" t="s">
        <v>1288</v>
      </c>
      <c r="C126" s="936">
        <v>0</v>
      </c>
      <c r="D126" s="958">
        <v>25170</v>
      </c>
      <c r="E126" s="978">
        <v>25170</v>
      </c>
      <c r="F126" s="938">
        <v>25170</v>
      </c>
      <c r="G126" s="938">
        <v>25170</v>
      </c>
      <c r="H126" s="938">
        <v>0</v>
      </c>
      <c r="I126" s="510">
        <v>1</v>
      </c>
      <c r="J126" s="933"/>
      <c r="K126" s="944"/>
      <c r="L126" s="933"/>
      <c r="M126" s="933"/>
      <c r="N126" s="944"/>
    </row>
    <row r="127" spans="1:14" s="33" customFormat="1" ht="17.100000000000001" customHeight="1" x14ac:dyDescent="0.2">
      <c r="A127" s="949">
        <v>56601</v>
      </c>
      <c r="B127" s="311" t="s">
        <v>1289</v>
      </c>
      <c r="C127" s="936">
        <v>0</v>
      </c>
      <c r="D127" s="939">
        <v>0</v>
      </c>
      <c r="E127" s="978">
        <v>0</v>
      </c>
      <c r="F127" s="938">
        <v>0</v>
      </c>
      <c r="G127" s="938">
        <v>0</v>
      </c>
      <c r="H127" s="938">
        <v>0</v>
      </c>
      <c r="I127" s="510" t="s">
        <v>2178</v>
      </c>
      <c r="J127" s="933"/>
      <c r="K127" s="944"/>
      <c r="L127" s="933"/>
      <c r="M127" s="933"/>
      <c r="N127" s="944"/>
    </row>
    <row r="128" spans="1:14" s="33" customFormat="1" ht="9.75" customHeight="1" x14ac:dyDescent="0.2">
      <c r="A128" s="949"/>
      <c r="B128" s="311"/>
      <c r="C128" s="936"/>
      <c r="D128" s="939"/>
      <c r="E128" s="936"/>
      <c r="F128" s="936"/>
      <c r="G128" s="938"/>
      <c r="H128" s="938"/>
      <c r="I128" s="510"/>
      <c r="J128" s="933"/>
      <c r="K128" s="944"/>
      <c r="L128" s="933"/>
      <c r="M128" s="933"/>
      <c r="N128" s="944"/>
    </row>
    <row r="129" spans="1:14" s="33" customFormat="1" ht="17.100000000000001" customHeight="1" x14ac:dyDescent="0.2">
      <c r="A129" s="979">
        <v>90000</v>
      </c>
      <c r="B129" s="309" t="s">
        <v>555</v>
      </c>
      <c r="C129" s="931">
        <v>16500000</v>
      </c>
      <c r="D129" s="931">
        <v>-3038563</v>
      </c>
      <c r="E129" s="931">
        <v>13461437</v>
      </c>
      <c r="F129" s="931">
        <v>13461437</v>
      </c>
      <c r="G129" s="931">
        <v>13461437</v>
      </c>
      <c r="H129" s="980">
        <v>0</v>
      </c>
      <c r="I129" s="932">
        <v>1</v>
      </c>
      <c r="J129" s="933"/>
      <c r="K129" s="944"/>
      <c r="L129" s="933"/>
      <c r="M129" s="933"/>
      <c r="N129" s="944"/>
    </row>
    <row r="130" spans="1:14" s="33" customFormat="1" ht="17.100000000000001" customHeight="1" x14ac:dyDescent="0.2">
      <c r="A130" s="949">
        <v>91101</v>
      </c>
      <c r="B130" s="981" t="s">
        <v>1290</v>
      </c>
      <c r="C130" s="938">
        <v>10000000</v>
      </c>
      <c r="D130" s="939">
        <v>-16</v>
      </c>
      <c r="E130" s="978">
        <v>9999984</v>
      </c>
      <c r="F130" s="938">
        <v>9999984</v>
      </c>
      <c r="G130" s="938">
        <v>9999984</v>
      </c>
      <c r="H130" s="938">
        <v>0</v>
      </c>
      <c r="I130" s="510">
        <v>1</v>
      </c>
      <c r="J130" s="933"/>
      <c r="K130" s="944"/>
      <c r="L130" s="933"/>
      <c r="M130" s="933"/>
      <c r="N130" s="944"/>
    </row>
    <row r="131" spans="1:14" s="33" customFormat="1" ht="17.100000000000001" customHeight="1" x14ac:dyDescent="0.2">
      <c r="A131" s="949">
        <v>92101</v>
      </c>
      <c r="B131" s="981" t="s">
        <v>1291</v>
      </c>
      <c r="C131" s="938">
        <v>6500000</v>
      </c>
      <c r="D131" s="939">
        <v>-3038547</v>
      </c>
      <c r="E131" s="978">
        <v>3461453</v>
      </c>
      <c r="F131" s="938">
        <v>3461453</v>
      </c>
      <c r="G131" s="938">
        <v>3461453</v>
      </c>
      <c r="H131" s="938">
        <v>0</v>
      </c>
      <c r="I131" s="510">
        <v>1</v>
      </c>
      <c r="J131" s="933"/>
      <c r="K131" s="944"/>
      <c r="L131" s="933"/>
      <c r="M131" s="933"/>
      <c r="N131" s="944"/>
    </row>
    <row r="132" spans="1:14" s="33" customFormat="1" ht="10.5" customHeight="1" x14ac:dyDescent="0.2">
      <c r="A132" s="960"/>
      <c r="B132" s="309"/>
      <c r="C132" s="936"/>
      <c r="D132" s="939"/>
      <c r="E132" s="936"/>
      <c r="F132" s="938"/>
      <c r="G132" s="938"/>
      <c r="H132" s="938"/>
      <c r="I132" s="510"/>
      <c r="J132" s="933"/>
      <c r="K132" s="944"/>
      <c r="L132" s="933"/>
      <c r="M132" s="933"/>
      <c r="N132" s="944"/>
    </row>
    <row r="133" spans="1:14" s="6" customFormat="1" ht="20.25" customHeight="1" thickBot="1" x14ac:dyDescent="0.25">
      <c r="A133" s="982"/>
      <c r="B133" s="983" t="s">
        <v>558</v>
      </c>
      <c r="C133" s="984">
        <v>105543736</v>
      </c>
      <c r="D133" s="984">
        <v>-4513845</v>
      </c>
      <c r="E133" s="984">
        <v>101029891</v>
      </c>
      <c r="F133" s="984">
        <v>101029891</v>
      </c>
      <c r="G133" s="984">
        <v>96144272</v>
      </c>
      <c r="H133" s="984">
        <v>0</v>
      </c>
      <c r="I133" s="985">
        <v>1</v>
      </c>
      <c r="J133" s="933"/>
      <c r="K133" s="986"/>
      <c r="L133" s="933"/>
      <c r="M133" s="933"/>
    </row>
    <row r="134" spans="1:14" x14ac:dyDescent="0.3">
      <c r="H134" s="1430"/>
      <c r="I134" s="1430"/>
    </row>
    <row r="135" spans="1:14" x14ac:dyDescent="0.3">
      <c r="H135" s="1082"/>
      <c r="I135" s="1082"/>
    </row>
  </sheetData>
  <mergeCells count="8">
    <mergeCell ref="A6:B7"/>
    <mergeCell ref="H134:I134"/>
    <mergeCell ref="A1:I1"/>
    <mergeCell ref="A2:I2"/>
    <mergeCell ref="A3:I3"/>
    <mergeCell ref="A4:I4"/>
    <mergeCell ref="C5:E5"/>
    <mergeCell ref="H5:I5"/>
  </mergeCells>
  <printOptions horizontalCentered="1"/>
  <pageMargins left="0.39370078740157483" right="0.39370078740157483" top="0.51181102362204722" bottom="0.39370078740157483" header="0.31496062992125984" footer="0.15748031496062992"/>
  <pageSetup scale="80"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I32"/>
  <sheetViews>
    <sheetView view="pageBreakPreview" zoomScaleNormal="100" zoomScaleSheetLayoutView="100" workbookViewId="0">
      <selection activeCell="D9" sqref="D9"/>
    </sheetView>
  </sheetViews>
  <sheetFormatPr baseColWidth="10" defaultColWidth="11.42578125" defaultRowHeight="15" x14ac:dyDescent="0.25"/>
  <cols>
    <col min="1" max="1" width="32.140625" customWidth="1"/>
    <col min="2" max="2" width="13.5703125" bestFit="1" customWidth="1"/>
    <col min="3" max="3" width="13" customWidth="1"/>
  </cols>
  <sheetData>
    <row r="1" spans="1:9" ht="15.75" x14ac:dyDescent="0.25">
      <c r="A1" s="1208" t="str">
        <f>'ETCA-I-01'!A1:G1</f>
        <v>TELEVISORA DE HERMOSILLO, S.A. DE C.V.</v>
      </c>
      <c r="B1" s="1208"/>
      <c r="C1" s="1208"/>
      <c r="D1" s="1208"/>
      <c r="E1" s="1208"/>
      <c r="F1" s="1208"/>
      <c r="G1" s="1208"/>
      <c r="H1" s="632"/>
      <c r="I1" s="632"/>
    </row>
    <row r="2" spans="1:9" ht="15.75" customHeight="1" x14ac:dyDescent="0.25">
      <c r="A2" s="1206" t="s">
        <v>778</v>
      </c>
      <c r="B2" s="1206"/>
      <c r="C2" s="1206"/>
      <c r="D2" s="1206"/>
      <c r="E2" s="1206"/>
      <c r="F2" s="1206"/>
      <c r="G2" s="1206"/>
      <c r="H2" s="633"/>
      <c r="I2" s="633"/>
    </row>
    <row r="3" spans="1:9" ht="15.75" customHeight="1" x14ac:dyDescent="0.25">
      <c r="A3" s="1206" t="s">
        <v>779</v>
      </c>
      <c r="B3" s="1206"/>
      <c r="C3" s="1206"/>
      <c r="D3" s="1206"/>
      <c r="E3" s="1206"/>
      <c r="F3" s="1206"/>
      <c r="G3" s="1206"/>
      <c r="H3" s="633"/>
      <c r="I3" s="633"/>
    </row>
    <row r="4" spans="1:9" ht="15.75" customHeight="1" x14ac:dyDescent="0.25">
      <c r="A4" s="1442" t="str">
        <f>'ETCA-I-03'!A3:D3</f>
        <v>Del 01 de Enero al 31 de Diciembre de 2020</v>
      </c>
      <c r="B4" s="1442"/>
      <c r="C4" s="1442"/>
      <c r="D4" s="1442"/>
      <c r="E4" s="1442"/>
      <c r="F4" s="1442"/>
      <c r="G4" s="1442"/>
      <c r="H4" s="634"/>
      <c r="I4" s="634"/>
    </row>
    <row r="5" spans="1:9" ht="15.75" customHeight="1" thickBot="1" x14ac:dyDescent="0.3">
      <c r="A5" s="1251" t="s">
        <v>84</v>
      </c>
      <c r="B5" s="1251"/>
      <c r="C5" s="1251"/>
      <c r="D5" s="1251"/>
      <c r="E5" s="1251"/>
      <c r="F5" s="1251"/>
      <c r="G5" s="1251"/>
      <c r="H5" s="635"/>
      <c r="I5" s="635"/>
    </row>
    <row r="6" spans="1:9" ht="15.75" thickBot="1" x14ac:dyDescent="0.3">
      <c r="A6" s="1435" t="s">
        <v>85</v>
      </c>
      <c r="B6" s="1437" t="s">
        <v>561</v>
      </c>
      <c r="C6" s="1438"/>
      <c r="D6" s="1438"/>
      <c r="E6" s="1438"/>
      <c r="F6" s="1439"/>
      <c r="G6" s="1440" t="s">
        <v>562</v>
      </c>
    </row>
    <row r="7" spans="1:9" ht="20.25" thickBot="1" x14ac:dyDescent="0.3">
      <c r="A7" s="1436"/>
      <c r="B7" s="610" t="s">
        <v>563</v>
      </c>
      <c r="C7" s="610" t="s">
        <v>564</v>
      </c>
      <c r="D7" s="610" t="s">
        <v>565</v>
      </c>
      <c r="E7" s="610" t="s">
        <v>780</v>
      </c>
      <c r="F7" s="610" t="s">
        <v>661</v>
      </c>
      <c r="G7" s="1441"/>
    </row>
    <row r="8" spans="1:9" ht="19.5" x14ac:dyDescent="0.25">
      <c r="A8" s="626" t="s">
        <v>781</v>
      </c>
      <c r="B8" s="684">
        <f>B9+B10+B11+B12+B13+B14+B15+B18</f>
        <v>75584414</v>
      </c>
      <c r="C8" s="684">
        <f t="shared" ref="C8:G8" si="0">C9+C10+C11+C12+C13+C14+C15+C18</f>
        <v>-228795</v>
      </c>
      <c r="D8" s="684">
        <f t="shared" si="0"/>
        <v>75355619</v>
      </c>
      <c r="E8" s="684">
        <f t="shared" si="0"/>
        <v>75355618</v>
      </c>
      <c r="F8" s="684">
        <f t="shared" si="0"/>
        <v>72424865</v>
      </c>
      <c r="G8" s="684">
        <f t="shared" si="0"/>
        <v>1</v>
      </c>
    </row>
    <row r="9" spans="1:9" ht="19.5" x14ac:dyDescent="0.25">
      <c r="A9" s="627" t="s">
        <v>782</v>
      </c>
      <c r="B9" s="686">
        <f>+'ETCA-II-13'!C9</f>
        <v>75584414</v>
      </c>
      <c r="C9" s="686">
        <f>+'ETCA-II-13'!D9</f>
        <v>-228795</v>
      </c>
      <c r="D9" s="685">
        <f>B9+C9</f>
        <v>75355619</v>
      </c>
      <c r="E9" s="686">
        <f>+'ETCA-II-13'!F9</f>
        <v>75355618</v>
      </c>
      <c r="F9" s="686">
        <f>+'ETCA-II-13'!G9</f>
        <v>72424865</v>
      </c>
      <c r="G9" s="685">
        <f>D9-E9</f>
        <v>1</v>
      </c>
    </row>
    <row r="10" spans="1:9" x14ac:dyDescent="0.25">
      <c r="A10" s="627" t="s">
        <v>783</v>
      </c>
      <c r="B10" s="686"/>
      <c r="C10" s="687"/>
      <c r="D10" s="685">
        <f t="shared" ref="D10:D18" si="1">B10+C10</f>
        <v>0</v>
      </c>
      <c r="E10" s="687"/>
      <c r="F10" s="687"/>
      <c r="G10" s="685">
        <f t="shared" ref="G10:G14" si="2">D10-E10</f>
        <v>0</v>
      </c>
    </row>
    <row r="11" spans="1:9" x14ac:dyDescent="0.25">
      <c r="A11" s="627" t="s">
        <v>784</v>
      </c>
      <c r="B11" s="686"/>
      <c r="C11" s="687"/>
      <c r="D11" s="685">
        <f t="shared" si="1"/>
        <v>0</v>
      </c>
      <c r="E11" s="687"/>
      <c r="F11" s="687"/>
      <c r="G11" s="685">
        <f t="shared" si="2"/>
        <v>0</v>
      </c>
    </row>
    <row r="12" spans="1:9" x14ac:dyDescent="0.25">
      <c r="A12" s="627" t="s">
        <v>785</v>
      </c>
      <c r="B12" s="686"/>
      <c r="C12" s="687"/>
      <c r="D12" s="685">
        <f t="shared" si="1"/>
        <v>0</v>
      </c>
      <c r="E12" s="687"/>
      <c r="F12" s="687"/>
      <c r="G12" s="685">
        <f t="shared" si="2"/>
        <v>0</v>
      </c>
    </row>
    <row r="13" spans="1:9" x14ac:dyDescent="0.25">
      <c r="A13" s="627" t="s">
        <v>786</v>
      </c>
      <c r="B13" s="686"/>
      <c r="C13" s="687"/>
      <c r="D13" s="685">
        <f t="shared" si="1"/>
        <v>0</v>
      </c>
      <c r="E13" s="687"/>
      <c r="F13" s="687"/>
      <c r="G13" s="685">
        <f t="shared" si="2"/>
        <v>0</v>
      </c>
    </row>
    <row r="14" spans="1:9" x14ac:dyDescent="0.25">
      <c r="A14" s="627" t="s">
        <v>787</v>
      </c>
      <c r="B14" s="686"/>
      <c r="C14" s="687"/>
      <c r="D14" s="685">
        <f t="shared" si="1"/>
        <v>0</v>
      </c>
      <c r="E14" s="687"/>
      <c r="F14" s="687"/>
      <c r="G14" s="685">
        <f t="shared" si="2"/>
        <v>0</v>
      </c>
    </row>
    <row r="15" spans="1:9" ht="29.25" x14ac:dyDescent="0.25">
      <c r="A15" s="627" t="s">
        <v>788</v>
      </c>
      <c r="B15" s="684">
        <f>B16+B17</f>
        <v>0</v>
      </c>
      <c r="C15" s="684">
        <f t="shared" ref="C15:G15" si="3">C16+C17</f>
        <v>0</v>
      </c>
      <c r="D15" s="684">
        <f t="shared" si="3"/>
        <v>0</v>
      </c>
      <c r="E15" s="684">
        <f t="shared" si="3"/>
        <v>0</v>
      </c>
      <c r="F15" s="684">
        <f t="shared" si="3"/>
        <v>0</v>
      </c>
      <c r="G15" s="684">
        <f t="shared" si="3"/>
        <v>0</v>
      </c>
    </row>
    <row r="16" spans="1:9" x14ac:dyDescent="0.25">
      <c r="A16" s="628" t="s">
        <v>789</v>
      </c>
      <c r="B16" s="686"/>
      <c r="C16" s="687"/>
      <c r="D16" s="685">
        <f t="shared" si="1"/>
        <v>0</v>
      </c>
      <c r="E16" s="687"/>
      <c r="F16" s="687"/>
      <c r="G16" s="685">
        <f t="shared" ref="G16:G18" si="4">D16-E16</f>
        <v>0</v>
      </c>
    </row>
    <row r="17" spans="1:7" x14ac:dyDescent="0.25">
      <c r="A17" s="628" t="s">
        <v>790</v>
      </c>
      <c r="B17" s="686"/>
      <c r="C17" s="687"/>
      <c r="D17" s="685">
        <f t="shared" si="1"/>
        <v>0</v>
      </c>
      <c r="E17" s="687"/>
      <c r="F17" s="687"/>
      <c r="G17" s="685">
        <f t="shared" si="4"/>
        <v>0</v>
      </c>
    </row>
    <row r="18" spans="1:7" x14ac:dyDescent="0.25">
      <c r="A18" s="627" t="s">
        <v>791</v>
      </c>
      <c r="B18" s="686"/>
      <c r="C18" s="687"/>
      <c r="D18" s="685">
        <f t="shared" si="1"/>
        <v>0</v>
      </c>
      <c r="E18" s="687"/>
      <c r="F18" s="687"/>
      <c r="G18" s="685">
        <f t="shared" si="4"/>
        <v>0</v>
      </c>
    </row>
    <row r="19" spans="1:7" x14ac:dyDescent="0.25">
      <c r="A19" s="627"/>
      <c r="B19" s="684"/>
      <c r="C19" s="685"/>
      <c r="D19" s="685"/>
      <c r="E19" s="685"/>
      <c r="F19" s="685"/>
      <c r="G19" s="685"/>
    </row>
    <row r="20" spans="1:7" ht="19.5" x14ac:dyDescent="0.25">
      <c r="A20" s="626" t="s">
        <v>792</v>
      </c>
      <c r="B20" s="684">
        <f>B21+B22+B23+B24+B25+B26+B27+B30</f>
        <v>0</v>
      </c>
      <c r="C20" s="684">
        <f t="shared" ref="C20:G20" si="5">C21+C22+C23+C24+C25+C26+C27+C30</f>
        <v>0</v>
      </c>
      <c r="D20" s="684">
        <f t="shared" si="5"/>
        <v>0</v>
      </c>
      <c r="E20" s="684">
        <f t="shared" si="5"/>
        <v>0</v>
      </c>
      <c r="F20" s="684">
        <f t="shared" si="5"/>
        <v>0</v>
      </c>
      <c r="G20" s="684">
        <f t="shared" si="5"/>
        <v>0</v>
      </c>
    </row>
    <row r="21" spans="1:7" ht="19.5" x14ac:dyDescent="0.25">
      <c r="A21" s="627" t="s">
        <v>782</v>
      </c>
      <c r="B21" s="686"/>
      <c r="C21" s="687"/>
      <c r="D21" s="685">
        <f>B21+C21</f>
        <v>0</v>
      </c>
      <c r="E21" s="687"/>
      <c r="F21" s="687"/>
      <c r="G21" s="685">
        <f t="shared" ref="G21:G26" si="6">D21-E21</f>
        <v>0</v>
      </c>
    </row>
    <row r="22" spans="1:7" x14ac:dyDescent="0.25">
      <c r="A22" s="627" t="s">
        <v>783</v>
      </c>
      <c r="B22" s="686"/>
      <c r="C22" s="687"/>
      <c r="D22" s="685">
        <f t="shared" ref="D22:D26" si="7">B22+C22</f>
        <v>0</v>
      </c>
      <c r="E22" s="687"/>
      <c r="F22" s="687"/>
      <c r="G22" s="685">
        <f t="shared" si="6"/>
        <v>0</v>
      </c>
    </row>
    <row r="23" spans="1:7" x14ac:dyDescent="0.25">
      <c r="A23" s="627" t="s">
        <v>784</v>
      </c>
      <c r="B23" s="686"/>
      <c r="C23" s="687"/>
      <c r="D23" s="685">
        <f t="shared" si="7"/>
        <v>0</v>
      </c>
      <c r="E23" s="687"/>
      <c r="F23" s="687"/>
      <c r="G23" s="685">
        <f t="shared" si="6"/>
        <v>0</v>
      </c>
    </row>
    <row r="24" spans="1:7" x14ac:dyDescent="0.25">
      <c r="A24" s="627" t="s">
        <v>785</v>
      </c>
      <c r="B24" s="686"/>
      <c r="C24" s="687"/>
      <c r="D24" s="685">
        <f t="shared" si="7"/>
        <v>0</v>
      </c>
      <c r="E24" s="687"/>
      <c r="F24" s="687"/>
      <c r="G24" s="685">
        <f t="shared" si="6"/>
        <v>0</v>
      </c>
    </row>
    <row r="25" spans="1:7" x14ac:dyDescent="0.25">
      <c r="A25" s="627" t="s">
        <v>786</v>
      </c>
      <c r="B25" s="686"/>
      <c r="C25" s="687"/>
      <c r="D25" s="685">
        <f t="shared" si="7"/>
        <v>0</v>
      </c>
      <c r="E25" s="687"/>
      <c r="F25" s="687"/>
      <c r="G25" s="685">
        <f t="shared" si="6"/>
        <v>0</v>
      </c>
    </row>
    <row r="26" spans="1:7" x14ac:dyDescent="0.25">
      <c r="A26" s="627" t="s">
        <v>787</v>
      </c>
      <c r="B26" s="686"/>
      <c r="C26" s="687"/>
      <c r="D26" s="685">
        <f t="shared" si="7"/>
        <v>0</v>
      </c>
      <c r="E26" s="687"/>
      <c r="F26" s="687"/>
      <c r="G26" s="685">
        <f t="shared" si="6"/>
        <v>0</v>
      </c>
    </row>
    <row r="27" spans="1:7" ht="29.25" x14ac:dyDescent="0.25">
      <c r="A27" s="627" t="s">
        <v>788</v>
      </c>
      <c r="B27" s="684">
        <f>B28+B29</f>
        <v>0</v>
      </c>
      <c r="C27" s="684">
        <f t="shared" ref="C27:G27" si="8">C28+C29</f>
        <v>0</v>
      </c>
      <c r="D27" s="684">
        <f t="shared" si="8"/>
        <v>0</v>
      </c>
      <c r="E27" s="684">
        <f t="shared" si="8"/>
        <v>0</v>
      </c>
      <c r="F27" s="684">
        <f t="shared" si="8"/>
        <v>0</v>
      </c>
      <c r="G27" s="684">
        <f t="shared" si="8"/>
        <v>0</v>
      </c>
    </row>
    <row r="28" spans="1:7" x14ac:dyDescent="0.25">
      <c r="A28" s="628" t="s">
        <v>789</v>
      </c>
      <c r="B28" s="686"/>
      <c r="C28" s="687"/>
      <c r="D28" s="685">
        <f>B28+C28</f>
        <v>0</v>
      </c>
      <c r="E28" s="687"/>
      <c r="F28" s="687"/>
      <c r="G28" s="685">
        <f t="shared" ref="G28:G30" si="9">D28-E28</f>
        <v>0</v>
      </c>
    </row>
    <row r="29" spans="1:7" x14ac:dyDescent="0.25">
      <c r="A29" s="628" t="s">
        <v>790</v>
      </c>
      <c r="B29" s="686"/>
      <c r="C29" s="687"/>
      <c r="D29" s="685">
        <f>B29+C29</f>
        <v>0</v>
      </c>
      <c r="E29" s="687"/>
      <c r="F29" s="687"/>
      <c r="G29" s="685">
        <f t="shared" si="9"/>
        <v>0</v>
      </c>
    </row>
    <row r="30" spans="1:7" x14ac:dyDescent="0.25">
      <c r="A30" s="627" t="s">
        <v>791</v>
      </c>
      <c r="B30" s="686"/>
      <c r="C30" s="687"/>
      <c r="D30" s="685">
        <f>B30+C30</f>
        <v>0</v>
      </c>
      <c r="E30" s="687"/>
      <c r="F30" s="687"/>
      <c r="G30" s="685">
        <f t="shared" si="9"/>
        <v>0</v>
      </c>
    </row>
    <row r="31" spans="1:7" ht="19.5" x14ac:dyDescent="0.25">
      <c r="A31" s="626" t="s">
        <v>793</v>
      </c>
      <c r="B31" s="684">
        <f>B8+B20</f>
        <v>75584414</v>
      </c>
      <c r="C31" s="684">
        <f t="shared" ref="C31:G31" si="10">C8+C20</f>
        <v>-228795</v>
      </c>
      <c r="D31" s="684">
        <f t="shared" si="10"/>
        <v>75355619</v>
      </c>
      <c r="E31" s="684">
        <f t="shared" si="10"/>
        <v>75355618</v>
      </c>
      <c r="F31" s="684">
        <f t="shared" si="10"/>
        <v>72424865</v>
      </c>
      <c r="G31" s="684">
        <f t="shared" si="10"/>
        <v>1</v>
      </c>
    </row>
    <row r="32" spans="1:7" ht="15.75" thickBot="1" x14ac:dyDescent="0.3">
      <c r="A32" s="629"/>
      <c r="B32" s="630"/>
      <c r="C32" s="631"/>
      <c r="D32" s="631"/>
      <c r="E32" s="631"/>
      <c r="F32" s="631"/>
      <c r="G32" s="631"/>
    </row>
  </sheetData>
  <sheetProtection password="C195" sheet="1" scenarios="1" insertHyperlinks="0"/>
  <mergeCells count="8">
    <mergeCell ref="A6:A7"/>
    <mergeCell ref="B6:F6"/>
    <mergeCell ref="G6:G7"/>
    <mergeCell ref="A1:G1"/>
    <mergeCell ref="A2:G2"/>
    <mergeCell ref="A3:G3"/>
    <mergeCell ref="A4:G4"/>
    <mergeCell ref="A5:G5"/>
  </mergeCells>
  <printOptions horizontalCentered="1"/>
  <pageMargins left="0.23622047244094491" right="0.23622047244094491" top="0.74803149606299213" bottom="0.74803149606299213" header="0.31496062992125984" footer="0.31496062992125984"/>
  <pageSetup scale="95" orientation="portrait" r:id="rId1"/>
  <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Hoja16">
    <tabColor rgb="FFFFFF00"/>
    <pageSetUpPr fitToPage="1"/>
  </sheetPr>
  <dimension ref="A1:D48"/>
  <sheetViews>
    <sheetView view="pageBreakPreview" zoomScale="110" zoomScaleNormal="100" zoomScaleSheetLayoutView="110" workbookViewId="0">
      <selection sqref="A1:C1"/>
    </sheetView>
  </sheetViews>
  <sheetFormatPr baseColWidth="10" defaultColWidth="11.28515625" defaultRowHeight="16.5" x14ac:dyDescent="0.25"/>
  <cols>
    <col min="1" max="1" width="64.5703125" style="270" customWidth="1"/>
    <col min="2" max="2" width="25.7109375" style="270" customWidth="1"/>
    <col min="3" max="3" width="25.7109375" style="392" customWidth="1"/>
    <col min="4" max="4" width="89.140625" style="270" customWidth="1"/>
    <col min="5" max="16384" width="11.28515625" style="270"/>
  </cols>
  <sheetData>
    <row r="1" spans="1:4" x14ac:dyDescent="0.25">
      <c r="A1" s="1233" t="str">
        <f>'ETCA-I-01'!A1:G1</f>
        <v>TELEVISORA DE HERMOSILLO, S.A. DE C.V.</v>
      </c>
      <c r="B1" s="1233"/>
      <c r="C1" s="1233"/>
      <c r="D1" s="412"/>
    </row>
    <row r="2" spans="1:4" s="271" customFormat="1" ht="15.75" x14ac:dyDescent="0.25">
      <c r="A2" s="1233" t="s">
        <v>13</v>
      </c>
      <c r="B2" s="1233"/>
      <c r="C2" s="1233"/>
    </row>
    <row r="3" spans="1:4" s="271" customFormat="1" x14ac:dyDescent="0.25">
      <c r="A3" s="1234" t="str">
        <f>'ETCA-I-01'!A3:G3</f>
        <v>Al 31 de Diciembre de 2020</v>
      </c>
      <c r="B3" s="1234"/>
      <c r="C3" s="1234"/>
    </row>
    <row r="4" spans="1:4" s="272" customFormat="1" ht="17.25" thickBot="1" x14ac:dyDescent="0.3">
      <c r="A4" s="381"/>
      <c r="B4" s="515"/>
      <c r="C4" s="382"/>
    </row>
    <row r="5" spans="1:4" s="384" customFormat="1" ht="27" customHeight="1" thickBot="1" x14ac:dyDescent="0.3">
      <c r="A5" s="383" t="s">
        <v>794</v>
      </c>
      <c r="B5" s="166"/>
      <c r="C5" s="242">
        <f>'ETCA II-04'!E80</f>
        <v>101029891</v>
      </c>
      <c r="D5" s="393" t="str">
        <f>IF((C5-'ETCA II-04'!E80)&gt;0.9,"ERROR!!!!! EL MONTO NO COINCIDE CON LO REPORTADO EN EL FORMATO ETCA-II-04, EN EL TOTAL DE EGRESOS DEVENGADO ANUAL","")</f>
        <v/>
      </c>
    </row>
    <row r="6" spans="1:4" s="384" customFormat="1" ht="9.75" customHeight="1" x14ac:dyDescent="0.25">
      <c r="A6" s="385"/>
      <c r="B6" s="259"/>
      <c r="C6" s="394"/>
      <c r="D6" s="393"/>
    </row>
    <row r="7" spans="1:4" s="384" customFormat="1" ht="17.25" customHeight="1" thickBot="1" x14ac:dyDescent="0.3">
      <c r="A7" s="386"/>
      <c r="B7" s="262"/>
      <c r="C7" s="395"/>
      <c r="D7" s="393"/>
    </row>
    <row r="8" spans="1:4" ht="20.100000000000001" customHeight="1" x14ac:dyDescent="0.25">
      <c r="A8" s="387" t="s">
        <v>946</v>
      </c>
      <c r="B8" s="772"/>
      <c r="C8" s="396">
        <f>SUM(B9:B29)</f>
        <v>10058102</v>
      </c>
      <c r="D8" s="397"/>
    </row>
    <row r="9" spans="1:4" ht="20.100000000000001" customHeight="1" x14ac:dyDescent="0.25">
      <c r="A9" s="388" t="s">
        <v>947</v>
      </c>
      <c r="B9" s="807"/>
      <c r="C9" s="398"/>
      <c r="D9" s="397"/>
    </row>
    <row r="10" spans="1:4" ht="20.100000000000001" customHeight="1" x14ac:dyDescent="0.25">
      <c r="A10" s="388" t="s">
        <v>948</v>
      </c>
      <c r="B10" s="807"/>
      <c r="C10" s="398"/>
      <c r="D10" s="397"/>
    </row>
    <row r="11" spans="1:4" ht="20.100000000000001" customHeight="1" x14ac:dyDescent="0.25">
      <c r="A11" s="388" t="s">
        <v>536</v>
      </c>
      <c r="B11" s="807">
        <v>58118</v>
      </c>
      <c r="C11" s="398"/>
      <c r="D11" s="397"/>
    </row>
    <row r="12" spans="1:4" x14ac:dyDescent="0.25">
      <c r="A12" s="388" t="s">
        <v>537</v>
      </c>
      <c r="B12" s="807"/>
      <c r="C12" s="398"/>
      <c r="D12" s="397"/>
    </row>
    <row r="13" spans="1:4" ht="20.100000000000001" customHeight="1" x14ac:dyDescent="0.25">
      <c r="A13" s="388" t="s">
        <v>538</v>
      </c>
      <c r="B13" s="807"/>
      <c r="C13" s="398"/>
      <c r="D13" s="397"/>
    </row>
    <row r="14" spans="1:4" ht="20.100000000000001" customHeight="1" x14ac:dyDescent="0.25">
      <c r="A14" s="388" t="s">
        <v>539</v>
      </c>
      <c r="B14" s="807"/>
      <c r="C14" s="398"/>
      <c r="D14" s="397"/>
    </row>
    <row r="15" spans="1:4" ht="20.100000000000001" customHeight="1" x14ac:dyDescent="0.25">
      <c r="A15" s="388" t="s">
        <v>540</v>
      </c>
      <c r="B15" s="807"/>
      <c r="C15" s="398"/>
      <c r="D15" s="397"/>
    </row>
    <row r="16" spans="1:4" ht="20.100000000000001" customHeight="1" x14ac:dyDescent="0.25">
      <c r="A16" s="388" t="s">
        <v>541</v>
      </c>
      <c r="B16" s="807">
        <v>0</v>
      </c>
      <c r="C16" s="398"/>
      <c r="D16" s="397"/>
    </row>
    <row r="17" spans="1:4" ht="20.100000000000001" customHeight="1" x14ac:dyDescent="0.25">
      <c r="A17" s="388" t="s">
        <v>979</v>
      </c>
      <c r="B17" s="807"/>
      <c r="C17" s="398"/>
      <c r="D17" s="397"/>
    </row>
    <row r="18" spans="1:4" ht="20.100000000000001" customHeight="1" x14ac:dyDescent="0.25">
      <c r="A18" s="388" t="s">
        <v>543</v>
      </c>
      <c r="B18" s="807"/>
      <c r="C18" s="398"/>
      <c r="D18" s="397"/>
    </row>
    <row r="19" spans="1:4" ht="20.100000000000001" customHeight="1" x14ac:dyDescent="0.25">
      <c r="A19" s="388" t="s">
        <v>54</v>
      </c>
      <c r="B19" s="807"/>
      <c r="C19" s="398"/>
      <c r="D19" s="397"/>
    </row>
    <row r="20" spans="1:4" ht="20.100000000000001" customHeight="1" x14ac:dyDescent="0.25">
      <c r="A20" s="388" t="s">
        <v>544</v>
      </c>
      <c r="B20" s="807"/>
      <c r="C20" s="398"/>
      <c r="D20" s="397"/>
    </row>
    <row r="21" spans="1:4" ht="20.100000000000001" customHeight="1" x14ac:dyDescent="0.25">
      <c r="A21" s="388" t="s">
        <v>545</v>
      </c>
      <c r="B21" s="807"/>
      <c r="C21" s="398"/>
      <c r="D21" s="397"/>
    </row>
    <row r="22" spans="1:4" ht="20.100000000000001" customHeight="1" x14ac:dyDescent="0.25">
      <c r="A22" s="388" t="s">
        <v>549</v>
      </c>
      <c r="B22" s="807"/>
      <c r="C22" s="398"/>
      <c r="D22" s="397"/>
    </row>
    <row r="23" spans="1:4" ht="20.100000000000001" customHeight="1" x14ac:dyDescent="0.25">
      <c r="A23" s="388" t="s">
        <v>550</v>
      </c>
      <c r="B23" s="807"/>
      <c r="C23" s="398"/>
      <c r="D23" s="397"/>
    </row>
    <row r="24" spans="1:4" ht="20.100000000000001" customHeight="1" x14ac:dyDescent="0.25">
      <c r="A24" s="388" t="s">
        <v>551</v>
      </c>
      <c r="B24" s="807"/>
      <c r="C24" s="398"/>
      <c r="D24" s="397"/>
    </row>
    <row r="25" spans="1:4" ht="20.100000000000001" customHeight="1" x14ac:dyDescent="0.25">
      <c r="A25" s="388" t="s">
        <v>552</v>
      </c>
      <c r="B25" s="807"/>
      <c r="C25" s="398"/>
      <c r="D25" s="397"/>
    </row>
    <row r="26" spans="1:4" ht="20.100000000000001" customHeight="1" x14ac:dyDescent="0.25">
      <c r="A26" s="388" t="s">
        <v>554</v>
      </c>
      <c r="B26" s="807"/>
      <c r="C26" s="398"/>
      <c r="D26" s="397"/>
    </row>
    <row r="27" spans="1:4" ht="20.100000000000001" customHeight="1" x14ac:dyDescent="0.25">
      <c r="A27" s="388" t="s">
        <v>980</v>
      </c>
      <c r="B27" s="807">
        <v>9999984</v>
      </c>
      <c r="C27" s="398"/>
      <c r="D27" s="397"/>
    </row>
    <row r="28" spans="1:4" ht="20.100000000000001" customHeight="1" x14ac:dyDescent="0.25">
      <c r="A28" s="388" t="s">
        <v>981</v>
      </c>
      <c r="B28" s="807"/>
      <c r="C28" s="398"/>
      <c r="D28" s="397"/>
    </row>
    <row r="29" spans="1:4" ht="20.100000000000001" customHeight="1" thickBot="1" x14ac:dyDescent="0.3">
      <c r="A29" s="388" t="s">
        <v>795</v>
      </c>
      <c r="B29" s="808"/>
      <c r="C29" s="399"/>
      <c r="D29" s="397"/>
    </row>
    <row r="30" spans="1:4" ht="7.5" customHeight="1" x14ac:dyDescent="0.25">
      <c r="A30" s="389"/>
      <c r="B30" s="259"/>
      <c r="C30" s="400"/>
      <c r="D30" s="397"/>
    </row>
    <row r="31" spans="1:4" ht="20.100000000000001" customHeight="1" thickBot="1" x14ac:dyDescent="0.3">
      <c r="A31" s="390"/>
      <c r="B31" s="262"/>
      <c r="C31" s="401"/>
      <c r="D31" s="397"/>
    </row>
    <row r="32" spans="1:4" ht="20.100000000000001" customHeight="1" x14ac:dyDescent="0.25">
      <c r="A32" s="387" t="s">
        <v>949</v>
      </c>
      <c r="B32" s="809"/>
      <c r="C32" s="396">
        <f>SUM(B33:B39)</f>
        <v>15402307</v>
      </c>
      <c r="D32" s="397"/>
    </row>
    <row r="33" spans="1:4" x14ac:dyDescent="0.25">
      <c r="A33" s="388" t="s">
        <v>234</v>
      </c>
      <c r="B33" s="807">
        <v>14198876</v>
      </c>
      <c r="C33" s="398"/>
      <c r="D33" s="397"/>
    </row>
    <row r="34" spans="1:4" ht="20.100000000000001" customHeight="1" x14ac:dyDescent="0.25">
      <c r="A34" s="388" t="s">
        <v>235</v>
      </c>
      <c r="B34" s="807"/>
      <c r="C34" s="398"/>
      <c r="D34" s="405" t="str">
        <f>IF(B33&lt;&gt;'ETCA-I-03'!C52,"ERROR!!!!! EL MONTO NO COINCIDE CON LO REPORTADO EN EL FORMATO ETCA-I-02 POR CONCEPTO DE ESTIMACIONES, DEPRECIACIONES, ETC..","")</f>
        <v/>
      </c>
    </row>
    <row r="35" spans="1:4" ht="20.100000000000001" customHeight="1" x14ac:dyDescent="0.25">
      <c r="A35" s="388" t="s">
        <v>236</v>
      </c>
      <c r="B35" s="807"/>
      <c r="C35" s="398"/>
      <c r="D35" s="397"/>
    </row>
    <row r="36" spans="1:4" ht="25.5" customHeight="1" x14ac:dyDescent="0.25">
      <c r="A36" s="388" t="s">
        <v>970</v>
      </c>
      <c r="B36" s="807"/>
      <c r="C36" s="398"/>
      <c r="D36" s="397"/>
    </row>
    <row r="37" spans="1:4" ht="20.100000000000001" customHeight="1" x14ac:dyDescent="0.25">
      <c r="A37" s="388" t="s">
        <v>237</v>
      </c>
      <c r="B37" s="807"/>
      <c r="C37" s="398"/>
      <c r="D37" s="397"/>
    </row>
    <row r="38" spans="1:4" ht="20.100000000000001" customHeight="1" x14ac:dyDescent="0.25">
      <c r="A38" s="388" t="s">
        <v>238</v>
      </c>
      <c r="B38" s="807">
        <v>1203431</v>
      </c>
      <c r="C38" s="398"/>
      <c r="D38" s="397"/>
    </row>
    <row r="39" spans="1:4" ht="20.100000000000001" customHeight="1" x14ac:dyDescent="0.25">
      <c r="A39" s="388" t="s">
        <v>796</v>
      </c>
      <c r="B39" s="807"/>
      <c r="C39" s="398"/>
      <c r="D39" s="397"/>
    </row>
    <row r="40" spans="1:4" ht="20.100000000000001" customHeight="1" thickBot="1" x14ac:dyDescent="0.3">
      <c r="A40" s="391"/>
      <c r="B40" s="810"/>
      <c r="C40" s="399"/>
      <c r="D40" s="397"/>
    </row>
    <row r="41" spans="1:4" ht="20.100000000000001" customHeight="1" thickBot="1" x14ac:dyDescent="0.3">
      <c r="A41" s="490" t="s">
        <v>797</v>
      </c>
      <c r="B41" s="811"/>
      <c r="C41" s="242">
        <f>C5-C8+C32+1</f>
        <v>106374097</v>
      </c>
      <c r="D41" s="397"/>
    </row>
    <row r="42" spans="1:4" ht="20.100000000000001" customHeight="1" x14ac:dyDescent="0.25">
      <c r="A42" s="489"/>
      <c r="B42" s="487"/>
      <c r="C42" s="488"/>
      <c r="D42" s="397" t="str">
        <f>IF((C41-'ETCA-I-03'!C61)&gt;0.9,"ERROR!!!!! EL MONTO NO COINCIDE CON LO REPORTADO EN EL FORMATO ETCA-I-03, EN EL MISMO RUBRO","")</f>
        <v/>
      </c>
    </row>
    <row r="43" spans="1:4" ht="20.100000000000001" customHeight="1" x14ac:dyDescent="0.25">
      <c r="A43" s="486"/>
      <c r="B43" s="487"/>
      <c r="C43" s="488"/>
      <c r="D43" s="397"/>
    </row>
    <row r="44" spans="1:4" ht="20.100000000000001" customHeight="1" x14ac:dyDescent="0.25">
      <c r="A44" s="486"/>
      <c r="B44" s="487"/>
      <c r="C44" s="488"/>
      <c r="D44" s="397"/>
    </row>
    <row r="45" spans="1:4" ht="20.100000000000001" customHeight="1" x14ac:dyDescent="0.25">
      <c r="A45" s="486"/>
      <c r="B45" s="487"/>
      <c r="C45" s="488"/>
      <c r="D45" s="397"/>
    </row>
    <row r="46" spans="1:4" ht="20.100000000000001" customHeight="1" x14ac:dyDescent="0.25">
      <c r="A46" s="486"/>
      <c r="B46" s="487"/>
      <c r="C46" s="488"/>
      <c r="D46" s="397"/>
    </row>
    <row r="47" spans="1:4" ht="26.25" customHeight="1" x14ac:dyDescent="0.25">
      <c r="A47" s="489"/>
      <c r="B47" s="487"/>
      <c r="C47" s="488"/>
      <c r="D47" s="397"/>
    </row>
    <row r="48" spans="1:4" x14ac:dyDescent="0.25">
      <c r="D48" s="397"/>
    </row>
  </sheetData>
  <sheetProtection formatColumns="0" formatRows="0" insertHyperlinks="0"/>
  <mergeCells count="3">
    <mergeCell ref="A1:C1"/>
    <mergeCell ref="A2:C2"/>
    <mergeCell ref="A3:C3"/>
  </mergeCells>
  <printOptions horizontalCentered="1"/>
  <pageMargins left="0.39370078740157483" right="0.39370078740157483" top="0.74803149606299213" bottom="0.74803149606299213" header="0.31496062992125984" footer="0.31496062992125984"/>
  <pageSetup scale="79" orientation="portrait" r:id="rId1"/>
  <drawing r:id="rId2"/>
  <legacy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Hoja17"/>
  <dimension ref="A1:J37"/>
  <sheetViews>
    <sheetView view="pageBreakPreview" zoomScaleNormal="100" zoomScaleSheetLayoutView="100" workbookViewId="0">
      <selection activeCell="D30" sqref="D30"/>
    </sheetView>
  </sheetViews>
  <sheetFormatPr baseColWidth="10" defaultColWidth="11.28515625" defaultRowHeight="16.5" x14ac:dyDescent="0.3"/>
  <cols>
    <col min="1" max="1" width="4.28515625" style="119" customWidth="1"/>
    <col min="2" max="2" width="41.7109375" style="101" customWidth="1"/>
    <col min="3" max="5" width="16.7109375" style="101" customWidth="1"/>
    <col min="6" max="16384" width="11.28515625" style="101"/>
  </cols>
  <sheetData>
    <row r="1" spans="1:5" x14ac:dyDescent="0.3">
      <c r="A1" s="1443" t="str">
        <f>'ETCA-I-01'!A1:G1</f>
        <v>TELEVISORA DE HERMOSILLO, S.A. DE C.V.</v>
      </c>
      <c r="B1" s="1443"/>
      <c r="C1" s="1443"/>
      <c r="D1" s="1443"/>
      <c r="E1" s="1443"/>
    </row>
    <row r="2" spans="1:5" x14ac:dyDescent="0.3">
      <c r="A2" s="1447" t="s">
        <v>270</v>
      </c>
      <c r="B2" s="1447"/>
      <c r="C2" s="1447"/>
      <c r="D2" s="1447"/>
      <c r="E2" s="1447"/>
    </row>
    <row r="3" spans="1:5" x14ac:dyDescent="0.3">
      <c r="A3" s="1225" t="str">
        <f>'ETCA-I-03'!A3:D3</f>
        <v>Del 01 de Enero al 31 de Diciembre de 2020</v>
      </c>
      <c r="B3" s="1225"/>
      <c r="C3" s="1225"/>
      <c r="D3" s="1225"/>
      <c r="E3" s="1225"/>
    </row>
    <row r="4" spans="1:5" ht="17.25" thickBot="1" x14ac:dyDescent="0.35">
      <c r="A4" s="317"/>
      <c r="B4" s="1447" t="s">
        <v>798</v>
      </c>
      <c r="C4" s="1447"/>
      <c r="D4" s="49"/>
      <c r="E4" s="317"/>
    </row>
    <row r="5" spans="1:5" s="197" customFormat="1" ht="30" customHeight="1" x14ac:dyDescent="0.25">
      <c r="A5" s="1448" t="s">
        <v>799</v>
      </c>
      <c r="B5" s="1449"/>
      <c r="C5" s="318" t="s">
        <v>800</v>
      </c>
      <c r="D5" s="319" t="s">
        <v>801</v>
      </c>
      <c r="E5" s="320" t="s">
        <v>270</v>
      </c>
    </row>
    <row r="6" spans="1:5" s="197" customFormat="1" ht="30" customHeight="1" thickBot="1" x14ac:dyDescent="0.3">
      <c r="A6" s="1450"/>
      <c r="B6" s="1451"/>
      <c r="C6" s="321" t="s">
        <v>802</v>
      </c>
      <c r="D6" s="321" t="s">
        <v>803</v>
      </c>
      <c r="E6" s="322" t="s">
        <v>804</v>
      </c>
    </row>
    <row r="7" spans="1:5" s="197" customFormat="1" ht="21" customHeight="1" x14ac:dyDescent="0.25">
      <c r="A7" s="1452" t="s">
        <v>805</v>
      </c>
      <c r="B7" s="1453"/>
      <c r="C7" s="1453"/>
      <c r="D7" s="1453"/>
      <c r="E7" s="1454"/>
    </row>
    <row r="8" spans="1:5" s="197" customFormat="1" ht="20.25" customHeight="1" x14ac:dyDescent="0.25">
      <c r="A8" s="323">
        <v>1</v>
      </c>
      <c r="B8" s="328" t="s">
        <v>1121</v>
      </c>
      <c r="C8" s="325"/>
      <c r="D8" s="326">
        <v>9999984</v>
      </c>
      <c r="E8" s="336">
        <f>IF(B8="","",C8-D8)</f>
        <v>-9999984</v>
      </c>
    </row>
    <row r="9" spans="1:5" s="197" customFormat="1" ht="20.25" customHeight="1" x14ac:dyDescent="0.25">
      <c r="A9" s="323">
        <v>2</v>
      </c>
      <c r="B9" s="324"/>
      <c r="C9" s="325"/>
      <c r="D9" s="326"/>
      <c r="E9" s="336" t="str">
        <f t="shared" ref="E9:E17" si="0">IF(B9="","",C9-D9)</f>
        <v/>
      </c>
    </row>
    <row r="10" spans="1:5" s="197" customFormat="1" ht="20.25" customHeight="1" x14ac:dyDescent="0.25">
      <c r="A10" s="323">
        <v>3</v>
      </c>
      <c r="B10" s="324"/>
      <c r="C10" s="325"/>
      <c r="D10" s="326"/>
      <c r="E10" s="336" t="str">
        <f t="shared" si="0"/>
        <v/>
      </c>
    </row>
    <row r="11" spans="1:5" s="197" customFormat="1" ht="20.25" customHeight="1" x14ac:dyDescent="0.25">
      <c r="A11" s="323">
        <v>4</v>
      </c>
      <c r="B11" s="324"/>
      <c r="C11" s="325"/>
      <c r="D11" s="326"/>
      <c r="E11" s="336" t="str">
        <f t="shared" si="0"/>
        <v/>
      </c>
    </row>
    <row r="12" spans="1:5" s="197" customFormat="1" ht="20.25" customHeight="1" x14ac:dyDescent="0.25">
      <c r="A12" s="323">
        <v>5</v>
      </c>
      <c r="B12" s="324"/>
      <c r="C12" s="325"/>
      <c r="D12" s="326"/>
      <c r="E12" s="336" t="str">
        <f t="shared" si="0"/>
        <v/>
      </c>
    </row>
    <row r="13" spans="1:5" s="197" customFormat="1" ht="20.25" customHeight="1" x14ac:dyDescent="0.25">
      <c r="A13" s="323">
        <v>6</v>
      </c>
      <c r="B13" s="324"/>
      <c r="C13" s="325"/>
      <c r="D13" s="326"/>
      <c r="E13" s="336" t="str">
        <f t="shared" si="0"/>
        <v/>
      </c>
    </row>
    <row r="14" spans="1:5" s="197" customFormat="1" ht="20.25" customHeight="1" x14ac:dyDescent="0.25">
      <c r="A14" s="323">
        <v>7</v>
      </c>
      <c r="B14" s="324"/>
      <c r="C14" s="325"/>
      <c r="D14" s="326"/>
      <c r="E14" s="336" t="str">
        <f t="shared" si="0"/>
        <v/>
      </c>
    </row>
    <row r="15" spans="1:5" s="197" customFormat="1" ht="20.25" customHeight="1" x14ac:dyDescent="0.25">
      <c r="A15" s="323">
        <v>8</v>
      </c>
      <c r="B15" s="324"/>
      <c r="C15" s="325"/>
      <c r="D15" s="326"/>
      <c r="E15" s="336" t="str">
        <f t="shared" si="0"/>
        <v/>
      </c>
    </row>
    <row r="16" spans="1:5" s="197" customFormat="1" ht="20.25" customHeight="1" x14ac:dyDescent="0.25">
      <c r="A16" s="323">
        <v>9</v>
      </c>
      <c r="B16" s="324"/>
      <c r="C16" s="325"/>
      <c r="D16" s="326"/>
      <c r="E16" s="336" t="str">
        <f t="shared" si="0"/>
        <v/>
      </c>
    </row>
    <row r="17" spans="1:5" s="197" customFormat="1" ht="20.25" customHeight="1" x14ac:dyDescent="0.25">
      <c r="A17" s="323">
        <v>10</v>
      </c>
      <c r="B17" s="324"/>
      <c r="C17" s="325"/>
      <c r="D17" s="326"/>
      <c r="E17" s="336" t="str">
        <f t="shared" si="0"/>
        <v/>
      </c>
    </row>
    <row r="18" spans="1:5" s="197" customFormat="1" ht="20.25" customHeight="1" x14ac:dyDescent="0.25">
      <c r="A18" s="323"/>
      <c r="B18" s="328" t="s">
        <v>806</v>
      </c>
      <c r="C18" s="334">
        <f>SUM(C8:C17)</f>
        <v>0</v>
      </c>
      <c r="D18" s="335">
        <f>SUM(D8:D17)</f>
        <v>9999984</v>
      </c>
      <c r="E18" s="336">
        <f>SUM(E8:E17)</f>
        <v>-9999984</v>
      </c>
    </row>
    <row r="19" spans="1:5" s="197" customFormat="1" ht="21" customHeight="1" x14ac:dyDescent="0.25">
      <c r="A19" s="1444" t="s">
        <v>807</v>
      </c>
      <c r="B19" s="1445"/>
      <c r="C19" s="1445"/>
      <c r="D19" s="1445"/>
      <c r="E19" s="1446"/>
    </row>
    <row r="20" spans="1:5" s="197" customFormat="1" ht="20.25" customHeight="1" x14ac:dyDescent="0.25">
      <c r="A20" s="323">
        <v>1</v>
      </c>
      <c r="B20" s="324"/>
      <c r="C20" s="325"/>
      <c r="D20" s="326"/>
      <c r="E20" s="336" t="str">
        <f>IF(B20="","",C20-D20)</f>
        <v/>
      </c>
    </row>
    <row r="21" spans="1:5" s="197" customFormat="1" ht="20.25" customHeight="1" x14ac:dyDescent="0.25">
      <c r="A21" s="323">
        <v>2</v>
      </c>
      <c r="B21" s="324"/>
      <c r="C21" s="325"/>
      <c r="D21" s="326"/>
      <c r="E21" s="336" t="str">
        <f t="shared" ref="E21:E29" si="1">IF(B21="","",C21-D21)</f>
        <v/>
      </c>
    </row>
    <row r="22" spans="1:5" s="197" customFormat="1" ht="20.25" customHeight="1" x14ac:dyDescent="0.25">
      <c r="A22" s="323">
        <v>3</v>
      </c>
      <c r="B22" s="324"/>
      <c r="C22" s="325"/>
      <c r="D22" s="326"/>
      <c r="E22" s="336" t="str">
        <f t="shared" si="1"/>
        <v/>
      </c>
    </row>
    <row r="23" spans="1:5" s="197" customFormat="1" ht="20.25" customHeight="1" x14ac:dyDescent="0.25">
      <c r="A23" s="323">
        <v>4</v>
      </c>
      <c r="B23" s="324"/>
      <c r="C23" s="325"/>
      <c r="D23" s="326"/>
      <c r="E23" s="336" t="str">
        <f t="shared" si="1"/>
        <v/>
      </c>
    </row>
    <row r="24" spans="1:5" s="197" customFormat="1" ht="20.25" customHeight="1" x14ac:dyDescent="0.25">
      <c r="A24" s="323">
        <v>5</v>
      </c>
      <c r="B24" s="324"/>
      <c r="C24" s="325"/>
      <c r="D24" s="326"/>
      <c r="E24" s="336" t="str">
        <f t="shared" si="1"/>
        <v/>
      </c>
    </row>
    <row r="25" spans="1:5" s="197" customFormat="1" ht="20.25" customHeight="1" x14ac:dyDescent="0.25">
      <c r="A25" s="323">
        <v>6</v>
      </c>
      <c r="B25" s="324"/>
      <c r="C25" s="325"/>
      <c r="D25" s="326"/>
      <c r="E25" s="336" t="str">
        <f t="shared" si="1"/>
        <v/>
      </c>
    </row>
    <row r="26" spans="1:5" s="197" customFormat="1" ht="20.25" customHeight="1" x14ac:dyDescent="0.25">
      <c r="A26" s="323">
        <v>7</v>
      </c>
      <c r="B26" s="324"/>
      <c r="C26" s="325"/>
      <c r="D26" s="326"/>
      <c r="E26" s="336" t="str">
        <f t="shared" si="1"/>
        <v/>
      </c>
    </row>
    <row r="27" spans="1:5" s="197" customFormat="1" ht="20.25" customHeight="1" x14ac:dyDescent="0.25">
      <c r="A27" s="323">
        <v>8</v>
      </c>
      <c r="B27" s="324"/>
      <c r="C27" s="325"/>
      <c r="D27" s="326"/>
      <c r="E27" s="336" t="str">
        <f>IF(B27="","",C27-D28)</f>
        <v/>
      </c>
    </row>
    <row r="28" spans="1:5" s="197" customFormat="1" ht="20.25" customHeight="1" x14ac:dyDescent="0.25">
      <c r="A28" s="323">
        <v>9</v>
      </c>
      <c r="B28" s="324"/>
      <c r="C28" s="325"/>
      <c r="D28" s="326"/>
      <c r="E28" s="336" t="str">
        <f>IF(B28="","",C28-#REF!)</f>
        <v/>
      </c>
    </row>
    <row r="29" spans="1:5" s="197" customFormat="1" ht="20.25" customHeight="1" x14ac:dyDescent="0.25">
      <c r="A29" s="323">
        <v>10</v>
      </c>
      <c r="B29" s="324"/>
      <c r="C29" s="325"/>
      <c r="D29" s="326"/>
      <c r="E29" s="336" t="str">
        <f t="shared" si="1"/>
        <v/>
      </c>
    </row>
    <row r="30" spans="1:5" s="330" customFormat="1" ht="39.950000000000003" customHeight="1" thickBot="1" x14ac:dyDescent="0.35">
      <c r="A30" s="323"/>
      <c r="B30" s="329" t="s">
        <v>808</v>
      </c>
      <c r="C30" s="334">
        <f>SUM(C20:C29)</f>
        <v>0</v>
      </c>
      <c r="D30" s="335">
        <f>SUM(D20:D29)</f>
        <v>0</v>
      </c>
      <c r="E30" s="336">
        <f>SUM(E20:E29)</f>
        <v>0</v>
      </c>
    </row>
    <row r="31" spans="1:5" ht="30" customHeight="1" thickBot="1" x14ac:dyDescent="0.35">
      <c r="A31" s="331"/>
      <c r="B31" s="332" t="s">
        <v>809</v>
      </c>
      <c r="C31" s="337">
        <f>SUM(C18,C30)</f>
        <v>0</v>
      </c>
      <c r="D31" s="337">
        <f>SUM(D18,D30)</f>
        <v>9999984</v>
      </c>
      <c r="E31" s="338">
        <f>SUM(E18,E30)</f>
        <v>-9999984</v>
      </c>
    </row>
    <row r="32" spans="1:5" ht="17.100000000000001" customHeight="1" x14ac:dyDescent="0.3">
      <c r="A32" s="425" t="s">
        <v>81</v>
      </c>
    </row>
    <row r="33" spans="1:10" ht="17.100000000000001" customHeight="1" x14ac:dyDescent="0.3">
      <c r="A33" s="491"/>
      <c r="B33" s="492"/>
      <c r="C33" s="493"/>
      <c r="D33" s="493"/>
      <c r="E33" s="493"/>
    </row>
    <row r="34" spans="1:10" ht="17.100000000000001" customHeight="1" x14ac:dyDescent="0.3">
      <c r="A34" s="491"/>
      <c r="B34" s="492"/>
      <c r="C34" s="493"/>
      <c r="D34" s="493"/>
      <c r="E34" s="493"/>
    </row>
    <row r="35" spans="1:10" ht="17.100000000000001" customHeight="1" x14ac:dyDescent="0.3">
      <c r="A35" s="491"/>
      <c r="B35" s="492"/>
      <c r="C35" s="493"/>
      <c r="D35" s="493"/>
      <c r="E35" s="493"/>
    </row>
    <row r="36" spans="1:10" ht="17.100000000000001" customHeight="1" x14ac:dyDescent="0.3">
      <c r="A36" s="491"/>
      <c r="B36" s="492"/>
      <c r="C36" s="493"/>
      <c r="D36" s="493"/>
      <c r="E36" s="493"/>
    </row>
    <row r="37" spans="1:10" ht="17.100000000000001" customHeight="1" x14ac:dyDescent="0.3">
      <c r="A37" s="48" t="s">
        <v>244</v>
      </c>
      <c r="J37" s="333"/>
    </row>
  </sheetData>
  <sheetProtection insertHyperlinks="0"/>
  <mergeCells count="7">
    <mergeCell ref="A1:E1"/>
    <mergeCell ref="A3:E3"/>
    <mergeCell ref="A19:E19"/>
    <mergeCell ref="A2:E2"/>
    <mergeCell ref="A5:B6"/>
    <mergeCell ref="A7:E7"/>
    <mergeCell ref="B4:C4"/>
  </mergeCells>
  <printOptions horizontalCentered="1"/>
  <pageMargins left="0.39370078740157483" right="0.39370078740157483" top="0.74803149606299213" bottom="0.74803149606299213" header="0.31496062992125984" footer="0.31496062992125984"/>
  <pageSetup scale="9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73"/>
  <sheetViews>
    <sheetView view="pageBreakPreview" topLeftCell="A59" zoomScale="130" zoomScaleNormal="100" zoomScaleSheetLayoutView="130" workbookViewId="0">
      <selection activeCell="F72" sqref="F72"/>
    </sheetView>
  </sheetViews>
  <sheetFormatPr baseColWidth="10" defaultColWidth="11.42578125" defaultRowHeight="15" x14ac:dyDescent="0.25"/>
  <cols>
    <col min="1" max="1" width="40.28515625" customWidth="1"/>
    <col min="2" max="2" width="15.140625" customWidth="1"/>
    <col min="3" max="3" width="15.28515625" customWidth="1"/>
    <col min="4" max="4" width="1.28515625" customWidth="1"/>
    <col min="5" max="5" width="40.28515625" customWidth="1"/>
    <col min="6" max="6" width="14" customWidth="1"/>
    <col min="7" max="7" width="15.5703125" customWidth="1"/>
  </cols>
  <sheetData>
    <row r="1" spans="1:7" ht="15.75" x14ac:dyDescent="0.25">
      <c r="A1" s="1208" t="str">
        <f>'ETCA-I-01'!A1:G1</f>
        <v>TELEVISORA DE HERMOSILLO, S.A. DE C.V.</v>
      </c>
      <c r="B1" s="1208"/>
      <c r="C1" s="1208"/>
      <c r="D1" s="1208"/>
      <c r="E1" s="1208"/>
      <c r="F1" s="1208"/>
      <c r="G1" s="1208"/>
    </row>
    <row r="2" spans="1:7" ht="14.25" customHeight="1" x14ac:dyDescent="0.25">
      <c r="A2" s="1206" t="s">
        <v>83</v>
      </c>
      <c r="B2" s="1206"/>
      <c r="C2" s="1206"/>
      <c r="D2" s="1206"/>
      <c r="E2" s="1206"/>
      <c r="F2" s="1206"/>
      <c r="G2" s="1206"/>
    </row>
    <row r="3" spans="1:7" ht="12.75" customHeight="1" x14ac:dyDescent="0.25">
      <c r="A3" s="1209" t="s">
        <v>2175</v>
      </c>
      <c r="B3" s="1209"/>
      <c r="C3" s="1209"/>
      <c r="D3" s="1209"/>
      <c r="E3" s="1209"/>
      <c r="F3" s="1209"/>
      <c r="G3" s="1209"/>
    </row>
    <row r="4" spans="1:7" ht="12" customHeight="1" thickBot="1" x14ac:dyDescent="0.3">
      <c r="A4" s="1210" t="s">
        <v>84</v>
      </c>
      <c r="B4" s="1210"/>
      <c r="C4" s="1210"/>
      <c r="D4" s="1210"/>
      <c r="E4" s="1210"/>
      <c r="F4" s="1210"/>
      <c r="G4" s="1210"/>
    </row>
    <row r="5" spans="1:7" ht="26.25" thickBot="1" x14ac:dyDescent="0.3">
      <c r="A5" s="658" t="s">
        <v>85</v>
      </c>
      <c r="B5" s="800">
        <v>2020</v>
      </c>
      <c r="C5" s="800" t="s">
        <v>1045</v>
      </c>
      <c r="D5" s="659"/>
      <c r="E5" s="660" t="s">
        <v>85</v>
      </c>
      <c r="F5" s="800">
        <v>2020</v>
      </c>
      <c r="G5" s="800" t="s">
        <v>1045</v>
      </c>
    </row>
    <row r="6" spans="1:7" ht="15.75" customHeight="1" x14ac:dyDescent="0.25">
      <c r="A6" s="589" t="s">
        <v>23</v>
      </c>
      <c r="B6" s="664"/>
      <c r="C6" s="664"/>
      <c r="D6" s="665"/>
      <c r="E6" s="664" t="s">
        <v>24</v>
      </c>
      <c r="F6" s="664"/>
      <c r="G6" s="664"/>
    </row>
    <row r="7" spans="1:7" ht="10.5" customHeight="1" x14ac:dyDescent="0.25">
      <c r="A7" s="589" t="s">
        <v>25</v>
      </c>
      <c r="B7" s="666"/>
      <c r="C7" s="666"/>
      <c r="D7" s="665"/>
      <c r="E7" s="664" t="s">
        <v>26</v>
      </c>
      <c r="F7" s="666"/>
      <c r="G7" s="666"/>
    </row>
    <row r="8" spans="1:7" s="636" customFormat="1" ht="25.5" x14ac:dyDescent="0.25">
      <c r="A8" s="589" t="s">
        <v>86</v>
      </c>
      <c r="B8" s="644">
        <f>SUM(B9:B15)</f>
        <v>3210455</v>
      </c>
      <c r="C8" s="644">
        <f>SUM(C9:C15)</f>
        <v>3404516</v>
      </c>
      <c r="D8" s="667"/>
      <c r="E8" s="664" t="s">
        <v>87</v>
      </c>
      <c r="F8" s="644">
        <f>SUM(F9:F17)</f>
        <v>55808548</v>
      </c>
      <c r="G8" s="644">
        <f>SUM(G9:G17)</f>
        <v>46220959</v>
      </c>
    </row>
    <row r="9" spans="1:7" x14ac:dyDescent="0.25">
      <c r="A9" s="668" t="s">
        <v>88</v>
      </c>
      <c r="B9" s="669">
        <v>16000</v>
      </c>
      <c r="C9" s="669">
        <v>26000</v>
      </c>
      <c r="D9" s="665"/>
      <c r="E9" s="666" t="s">
        <v>89</v>
      </c>
      <c r="F9" s="669">
        <v>0</v>
      </c>
      <c r="G9" s="669">
        <v>0</v>
      </c>
    </row>
    <row r="10" spans="1:7" x14ac:dyDescent="0.25">
      <c r="A10" s="668" t="s">
        <v>90</v>
      </c>
      <c r="B10" s="669">
        <v>0</v>
      </c>
      <c r="C10" s="669">
        <v>0</v>
      </c>
      <c r="D10" s="665"/>
      <c r="E10" s="666" t="s">
        <v>91</v>
      </c>
      <c r="F10" s="669">
        <v>1714105</v>
      </c>
      <c r="G10" s="669">
        <v>1368830</v>
      </c>
    </row>
    <row r="11" spans="1:7" x14ac:dyDescent="0.25">
      <c r="A11" s="668" t="s">
        <v>92</v>
      </c>
      <c r="B11" s="669">
        <v>3194455</v>
      </c>
      <c r="C11" s="669">
        <v>3378516</v>
      </c>
      <c r="D11" s="665"/>
      <c r="E11" s="666" t="s">
        <v>93</v>
      </c>
      <c r="F11" s="669">
        <v>0</v>
      </c>
      <c r="G11" s="669">
        <v>0</v>
      </c>
    </row>
    <row r="12" spans="1:7" x14ac:dyDescent="0.25">
      <c r="A12" s="668" t="s">
        <v>94</v>
      </c>
      <c r="B12" s="669">
        <v>0</v>
      </c>
      <c r="C12" s="669">
        <v>0</v>
      </c>
      <c r="D12" s="665"/>
      <c r="E12" s="666" t="s">
        <v>95</v>
      </c>
      <c r="F12" s="669">
        <v>0</v>
      </c>
      <c r="G12" s="669">
        <v>0</v>
      </c>
    </row>
    <row r="13" spans="1:7" x14ac:dyDescent="0.25">
      <c r="A13" s="668" t="s">
        <v>96</v>
      </c>
      <c r="B13" s="669">
        <v>0</v>
      </c>
      <c r="C13" s="669">
        <v>0</v>
      </c>
      <c r="D13" s="665"/>
      <c r="E13" s="666" t="s">
        <v>97</v>
      </c>
      <c r="F13" s="669">
        <v>0</v>
      </c>
      <c r="G13" s="669">
        <v>0</v>
      </c>
    </row>
    <row r="14" spans="1:7" ht="25.5" x14ac:dyDescent="0.25">
      <c r="A14" s="668" t="s">
        <v>98</v>
      </c>
      <c r="B14" s="669">
        <v>0</v>
      </c>
      <c r="C14" s="669">
        <v>0</v>
      </c>
      <c r="D14" s="665"/>
      <c r="E14" s="666" t="s">
        <v>99</v>
      </c>
      <c r="F14" s="669">
        <v>0</v>
      </c>
      <c r="G14" s="669">
        <v>0</v>
      </c>
    </row>
    <row r="15" spans="1:7" x14ac:dyDescent="0.25">
      <c r="A15" s="668" t="s">
        <v>100</v>
      </c>
      <c r="B15" s="669">
        <v>0</v>
      </c>
      <c r="C15" s="669">
        <v>0</v>
      </c>
      <c r="D15" s="665"/>
      <c r="E15" s="666" t="s">
        <v>101</v>
      </c>
      <c r="F15" s="669">
        <v>35990101</v>
      </c>
      <c r="G15" s="669">
        <v>23205666</v>
      </c>
    </row>
    <row r="16" spans="1:7" ht="25.5" x14ac:dyDescent="0.25">
      <c r="A16" s="598" t="s">
        <v>102</v>
      </c>
      <c r="B16" s="644">
        <f>SUM(B17:B23)</f>
        <v>17719921</v>
      </c>
      <c r="C16" s="644">
        <f>SUM(C17:C23)</f>
        <v>20768364</v>
      </c>
      <c r="D16" s="665"/>
      <c r="E16" s="666" t="s">
        <v>103</v>
      </c>
      <c r="F16" s="669">
        <v>0</v>
      </c>
      <c r="G16" s="669">
        <v>0</v>
      </c>
    </row>
    <row r="17" spans="1:7" x14ac:dyDescent="0.25">
      <c r="A17" s="670" t="s">
        <v>104</v>
      </c>
      <c r="B17" s="669">
        <v>0</v>
      </c>
      <c r="C17" s="669">
        <v>0</v>
      </c>
      <c r="D17" s="665"/>
      <c r="E17" s="666" t="s">
        <v>105</v>
      </c>
      <c r="F17" s="669">
        <v>18104342</v>
      </c>
      <c r="G17" s="669">
        <v>21646463</v>
      </c>
    </row>
    <row r="18" spans="1:7" ht="19.5" customHeight="1" x14ac:dyDescent="0.25">
      <c r="A18" s="670" t="s">
        <v>106</v>
      </c>
      <c r="B18" s="669">
        <v>13718610</v>
      </c>
      <c r="C18" s="669">
        <v>16560197</v>
      </c>
      <c r="D18" s="665"/>
      <c r="E18" s="664" t="s">
        <v>107</v>
      </c>
      <c r="F18" s="644">
        <f>SUM(F19:F21)</f>
        <v>0</v>
      </c>
      <c r="G18" s="644">
        <f>SUM(G19:G21)</f>
        <v>0</v>
      </c>
    </row>
    <row r="19" spans="1:7" ht="15.75" customHeight="1" x14ac:dyDescent="0.25">
      <c r="A19" s="670" t="s">
        <v>108</v>
      </c>
      <c r="B19" s="669">
        <v>5909</v>
      </c>
      <c r="C19" s="669">
        <v>10771</v>
      </c>
      <c r="D19" s="665"/>
      <c r="E19" s="666" t="s">
        <v>109</v>
      </c>
      <c r="F19" s="669">
        <v>0</v>
      </c>
      <c r="G19" s="669">
        <v>0</v>
      </c>
    </row>
    <row r="20" spans="1:7" ht="25.5" x14ac:dyDescent="0.25">
      <c r="A20" s="670" t="s">
        <v>110</v>
      </c>
      <c r="B20" s="669">
        <v>0</v>
      </c>
      <c r="C20" s="669">
        <v>0</v>
      </c>
      <c r="D20" s="665"/>
      <c r="E20" s="666" t="s">
        <v>111</v>
      </c>
      <c r="F20" s="669">
        <v>0</v>
      </c>
      <c r="G20" s="669">
        <v>0</v>
      </c>
    </row>
    <row r="21" spans="1:7" ht="14.25" customHeight="1" x14ac:dyDescent="0.25">
      <c r="A21" s="670" t="s">
        <v>112</v>
      </c>
      <c r="B21" s="669">
        <v>0</v>
      </c>
      <c r="C21" s="669">
        <v>0</v>
      </c>
      <c r="D21" s="665"/>
      <c r="E21" s="666" t="s">
        <v>113</v>
      </c>
      <c r="F21" s="669">
        <v>0</v>
      </c>
      <c r="G21" s="669">
        <v>0</v>
      </c>
    </row>
    <row r="22" spans="1:7" ht="25.5" x14ac:dyDescent="0.25">
      <c r="A22" s="670" t="s">
        <v>114</v>
      </c>
      <c r="B22" s="669">
        <v>0</v>
      </c>
      <c r="C22" s="669">
        <v>0</v>
      </c>
      <c r="D22" s="665"/>
      <c r="E22" s="664" t="s">
        <v>115</v>
      </c>
      <c r="F22" s="644">
        <f>SUM(F23:F24)</f>
        <v>0</v>
      </c>
      <c r="G22" s="644">
        <f>SUM(G23:G24)</f>
        <v>9999984</v>
      </c>
    </row>
    <row r="23" spans="1:7" ht="25.5" x14ac:dyDescent="0.25">
      <c r="A23" s="670" t="s">
        <v>116</v>
      </c>
      <c r="B23" s="669">
        <v>3995402</v>
      </c>
      <c r="C23" s="669">
        <v>4197396</v>
      </c>
      <c r="D23" s="665"/>
      <c r="E23" s="666" t="s">
        <v>117</v>
      </c>
      <c r="F23" s="669">
        <v>0</v>
      </c>
      <c r="G23" s="669">
        <v>9999984</v>
      </c>
    </row>
    <row r="24" spans="1:7" ht="25.5" x14ac:dyDescent="0.25">
      <c r="A24" s="589" t="s">
        <v>118</v>
      </c>
      <c r="B24" s="644">
        <f>SUM(B25:B29)</f>
        <v>84133</v>
      </c>
      <c r="C24" s="644">
        <f>SUM(C25:C29)</f>
        <v>75133</v>
      </c>
      <c r="D24" s="665"/>
      <c r="E24" s="666" t="s">
        <v>119</v>
      </c>
      <c r="F24" s="669">
        <v>0</v>
      </c>
      <c r="G24" s="669">
        <v>0</v>
      </c>
    </row>
    <row r="25" spans="1:7" ht="25.5" x14ac:dyDescent="0.25">
      <c r="A25" s="670" t="s">
        <v>120</v>
      </c>
      <c r="B25" s="669">
        <v>84133</v>
      </c>
      <c r="C25" s="669">
        <v>75133</v>
      </c>
      <c r="D25" s="665"/>
      <c r="E25" s="666" t="s">
        <v>121</v>
      </c>
      <c r="F25" s="669">
        <v>0</v>
      </c>
      <c r="G25" s="669">
        <v>0</v>
      </c>
    </row>
    <row r="26" spans="1:7" ht="25.5" x14ac:dyDescent="0.25">
      <c r="A26" s="670" t="s">
        <v>122</v>
      </c>
      <c r="B26" s="669">
        <v>0</v>
      </c>
      <c r="C26" s="669">
        <v>0</v>
      </c>
      <c r="D26" s="665"/>
      <c r="E26" s="664" t="s">
        <v>123</v>
      </c>
      <c r="F26" s="644">
        <f>SUM(F27:F29)</f>
        <v>0</v>
      </c>
      <c r="G26" s="644">
        <f>SUM(G27:G29)</f>
        <v>0</v>
      </c>
    </row>
    <row r="27" spans="1:7" ht="25.5" x14ac:dyDescent="0.25">
      <c r="A27" s="670" t="s">
        <v>124</v>
      </c>
      <c r="B27" s="669">
        <v>0</v>
      </c>
      <c r="C27" s="669">
        <v>0</v>
      </c>
      <c r="D27" s="665"/>
      <c r="E27" s="666" t="s">
        <v>125</v>
      </c>
      <c r="F27" s="669">
        <v>0</v>
      </c>
      <c r="G27" s="669">
        <v>0</v>
      </c>
    </row>
    <row r="28" spans="1:7" ht="17.25" customHeight="1" x14ac:dyDescent="0.25">
      <c r="A28" s="670" t="s">
        <v>126</v>
      </c>
      <c r="B28" s="669">
        <v>0</v>
      </c>
      <c r="C28" s="669">
        <v>0</v>
      </c>
      <c r="D28" s="665"/>
      <c r="E28" s="666" t="s">
        <v>127</v>
      </c>
      <c r="F28" s="669">
        <v>0</v>
      </c>
      <c r="G28" s="669">
        <v>0</v>
      </c>
    </row>
    <row r="29" spans="1:7" x14ac:dyDescent="0.25">
      <c r="A29" s="670" t="s">
        <v>128</v>
      </c>
      <c r="B29" s="669">
        <v>0</v>
      </c>
      <c r="C29" s="669">
        <v>0</v>
      </c>
      <c r="D29" s="665"/>
      <c r="E29" s="666" t="s">
        <v>129</v>
      </c>
      <c r="F29" s="669">
        <v>0</v>
      </c>
      <c r="G29" s="669">
        <v>0</v>
      </c>
    </row>
    <row r="30" spans="1:7" ht="25.5" x14ac:dyDescent="0.25">
      <c r="A30" s="589" t="s">
        <v>130</v>
      </c>
      <c r="B30" s="644">
        <f>SUM(B31:B35)</f>
        <v>0</v>
      </c>
      <c r="C30" s="644">
        <f>SUM(C31:C35)</f>
        <v>0</v>
      </c>
      <c r="D30" s="665"/>
      <c r="E30" s="664" t="s">
        <v>131</v>
      </c>
      <c r="F30" s="644">
        <f>SUM(F31:F36)</f>
        <v>0</v>
      </c>
      <c r="G30" s="644">
        <f>SUM(G31:G36)</f>
        <v>0</v>
      </c>
    </row>
    <row r="31" spans="1:7" ht="12.75" customHeight="1" x14ac:dyDescent="0.25">
      <c r="A31" s="670" t="s">
        <v>132</v>
      </c>
      <c r="B31" s="669">
        <v>0</v>
      </c>
      <c r="C31" s="669">
        <v>0</v>
      </c>
      <c r="D31" s="665"/>
      <c r="E31" s="666" t="s">
        <v>133</v>
      </c>
      <c r="F31" s="669">
        <v>0</v>
      </c>
      <c r="G31" s="669">
        <v>0</v>
      </c>
    </row>
    <row r="32" spans="1:7" ht="12.75" customHeight="1" x14ac:dyDescent="0.25">
      <c r="A32" s="670" t="s">
        <v>134</v>
      </c>
      <c r="B32" s="669">
        <v>0</v>
      </c>
      <c r="C32" s="669">
        <v>0</v>
      </c>
      <c r="D32" s="665"/>
      <c r="E32" s="666" t="s">
        <v>135</v>
      </c>
      <c r="F32" s="669">
        <v>0</v>
      </c>
      <c r="G32" s="669">
        <v>0</v>
      </c>
    </row>
    <row r="33" spans="1:7" ht="12.75" customHeight="1" x14ac:dyDescent="0.25">
      <c r="A33" s="670" t="s">
        <v>136</v>
      </c>
      <c r="B33" s="669">
        <v>0</v>
      </c>
      <c r="C33" s="669">
        <v>0</v>
      </c>
      <c r="D33" s="665"/>
      <c r="E33" s="666" t="s">
        <v>137</v>
      </c>
      <c r="F33" s="669">
        <v>0</v>
      </c>
      <c r="G33" s="669">
        <v>0</v>
      </c>
    </row>
    <row r="34" spans="1:7" ht="25.5" x14ac:dyDescent="0.25">
      <c r="A34" s="670" t="s">
        <v>138</v>
      </c>
      <c r="B34" s="669">
        <v>0</v>
      </c>
      <c r="C34" s="669">
        <v>0</v>
      </c>
      <c r="D34" s="673"/>
      <c r="E34" s="666" t="s">
        <v>139</v>
      </c>
      <c r="F34" s="669">
        <v>0</v>
      </c>
      <c r="G34" s="669">
        <v>0</v>
      </c>
    </row>
    <row r="35" spans="1:7" ht="25.5" x14ac:dyDescent="0.25">
      <c r="A35" s="670" t="s">
        <v>140</v>
      </c>
      <c r="B35" s="669">
        <v>0</v>
      </c>
      <c r="C35" s="669">
        <v>0</v>
      </c>
      <c r="D35" s="665"/>
      <c r="E35" s="666" t="s">
        <v>141</v>
      </c>
      <c r="F35" s="669">
        <v>0</v>
      </c>
      <c r="G35" s="669">
        <v>0</v>
      </c>
    </row>
    <row r="36" spans="1:7" ht="16.5" customHeight="1" thickBot="1" x14ac:dyDescent="0.3">
      <c r="A36" s="600" t="s">
        <v>142</v>
      </c>
      <c r="B36" s="672">
        <v>0</v>
      </c>
      <c r="C36" s="672">
        <v>0</v>
      </c>
      <c r="D36" s="662"/>
      <c r="E36" s="663" t="s">
        <v>143</v>
      </c>
      <c r="F36" s="672">
        <v>0</v>
      </c>
      <c r="G36" s="672">
        <v>0</v>
      </c>
    </row>
    <row r="37" spans="1:7" ht="25.5" x14ac:dyDescent="0.25">
      <c r="A37" s="688" t="s">
        <v>144</v>
      </c>
      <c r="B37" s="689">
        <f>SUM(B38:B39)</f>
        <v>-5219307</v>
      </c>
      <c r="C37" s="689">
        <f>SUM(C38:C39)</f>
        <v>-5027550</v>
      </c>
      <c r="D37" s="690"/>
      <c r="E37" s="691" t="s">
        <v>145</v>
      </c>
      <c r="F37" s="689">
        <f>SUM(F38:F40)</f>
        <v>0</v>
      </c>
      <c r="G37" s="689">
        <f>SUM(G38:G40)</f>
        <v>0</v>
      </c>
    </row>
    <row r="38" spans="1:7" ht="25.5" x14ac:dyDescent="0.25">
      <c r="A38" s="670" t="s">
        <v>146</v>
      </c>
      <c r="B38" s="669">
        <v>-5219307</v>
      </c>
      <c r="C38" s="669">
        <v>-5027550</v>
      </c>
      <c r="D38" s="673"/>
      <c r="E38" s="666" t="s">
        <v>147</v>
      </c>
      <c r="F38" s="669">
        <v>0</v>
      </c>
      <c r="G38" s="669">
        <v>0</v>
      </c>
    </row>
    <row r="39" spans="1:7" x14ac:dyDescent="0.25">
      <c r="A39" s="670" t="s">
        <v>148</v>
      </c>
      <c r="B39" s="669">
        <v>0</v>
      </c>
      <c r="C39" s="669">
        <v>0</v>
      </c>
      <c r="D39" s="665"/>
      <c r="E39" s="666" t="s">
        <v>149</v>
      </c>
      <c r="F39" s="669">
        <v>0</v>
      </c>
      <c r="G39" s="669">
        <v>0</v>
      </c>
    </row>
    <row r="40" spans="1:7" ht="12" customHeight="1" x14ac:dyDescent="0.25">
      <c r="A40" s="589" t="s">
        <v>150</v>
      </c>
      <c r="B40" s="644">
        <f>SUM(B41:B44)</f>
        <v>0</v>
      </c>
      <c r="C40" s="644">
        <f>SUM(C41:C44)</f>
        <v>0</v>
      </c>
      <c r="D40" s="665"/>
      <c r="E40" s="666" t="s">
        <v>151</v>
      </c>
      <c r="F40" s="669">
        <v>0</v>
      </c>
      <c r="G40" s="669">
        <v>0</v>
      </c>
    </row>
    <row r="41" spans="1:7" ht="12" customHeight="1" x14ac:dyDescent="0.25">
      <c r="A41" s="670" t="s">
        <v>152</v>
      </c>
      <c r="B41" s="669">
        <v>0</v>
      </c>
      <c r="C41" s="669">
        <v>0</v>
      </c>
      <c r="D41" s="665"/>
      <c r="E41" s="664" t="s">
        <v>153</v>
      </c>
      <c r="F41" s="649">
        <f>SUM(F42:F44)</f>
        <v>0</v>
      </c>
      <c r="G41" s="649">
        <f>SUM(G42:G44)</f>
        <v>0</v>
      </c>
    </row>
    <row r="42" spans="1:7" ht="12" customHeight="1" x14ac:dyDescent="0.25">
      <c r="A42" s="670" t="s">
        <v>154</v>
      </c>
      <c r="B42" s="669">
        <v>0</v>
      </c>
      <c r="C42" s="669">
        <v>0</v>
      </c>
      <c r="D42" s="665"/>
      <c r="E42" s="666" t="s">
        <v>155</v>
      </c>
      <c r="F42" s="669">
        <v>0</v>
      </c>
      <c r="G42" s="669">
        <v>0</v>
      </c>
    </row>
    <row r="43" spans="1:7" ht="25.5" x14ac:dyDescent="0.25">
      <c r="A43" s="670" t="s">
        <v>156</v>
      </c>
      <c r="B43" s="669">
        <v>0</v>
      </c>
      <c r="C43" s="669">
        <v>0</v>
      </c>
      <c r="D43" s="665"/>
      <c r="E43" s="666" t="s">
        <v>157</v>
      </c>
      <c r="F43" s="669">
        <v>0</v>
      </c>
      <c r="G43" s="669">
        <v>0</v>
      </c>
    </row>
    <row r="44" spans="1:7" ht="13.5" customHeight="1" x14ac:dyDescent="0.25">
      <c r="A44" s="670" t="s">
        <v>158</v>
      </c>
      <c r="B44" s="669">
        <v>0</v>
      </c>
      <c r="C44" s="669">
        <v>0</v>
      </c>
      <c r="D44" s="665"/>
      <c r="E44" s="666" t="s">
        <v>159</v>
      </c>
      <c r="F44" s="669">
        <v>0</v>
      </c>
      <c r="G44" s="669">
        <v>0</v>
      </c>
    </row>
    <row r="45" spans="1:7" ht="24" customHeight="1" x14ac:dyDescent="0.25">
      <c r="A45" s="589" t="s">
        <v>160</v>
      </c>
      <c r="B45" s="644">
        <f>+B40+B36+B37+B30+B24+B16+B8</f>
        <v>15795202</v>
      </c>
      <c r="C45" s="644">
        <f>+C40+C36+C37+C30+C24+C16+C8+1</f>
        <v>19220464</v>
      </c>
      <c r="D45" s="665"/>
      <c r="E45" s="664" t="s">
        <v>161</v>
      </c>
      <c r="F45" s="644">
        <f>+F41+F37+F30+F26+F25+F22+F18+F8</f>
        <v>55808548</v>
      </c>
      <c r="G45" s="644">
        <f>+G41+G37+G30+G26+G25+G22+G18+G8</f>
        <v>56220943</v>
      </c>
    </row>
    <row r="46" spans="1:7" x14ac:dyDescent="0.25">
      <c r="A46" s="589" t="s">
        <v>44</v>
      </c>
      <c r="B46" s="671"/>
      <c r="C46" s="671"/>
      <c r="D46" s="673"/>
      <c r="E46" s="664" t="s">
        <v>45</v>
      </c>
      <c r="F46" s="671"/>
      <c r="G46" s="671"/>
    </row>
    <row r="47" spans="1:7" ht="12.75" customHeight="1" x14ac:dyDescent="0.25">
      <c r="A47" s="670" t="s">
        <v>162</v>
      </c>
      <c r="B47" s="669">
        <v>0</v>
      </c>
      <c r="C47" s="669">
        <v>0</v>
      </c>
      <c r="D47" s="665"/>
      <c r="E47" s="666" t="s">
        <v>163</v>
      </c>
      <c r="F47" s="669">
        <v>0</v>
      </c>
      <c r="G47" s="669">
        <v>0</v>
      </c>
    </row>
    <row r="48" spans="1:7" ht="12.75" customHeight="1" x14ac:dyDescent="0.25">
      <c r="A48" s="670" t="s">
        <v>164</v>
      </c>
      <c r="B48" s="669">
        <v>0</v>
      </c>
      <c r="C48" s="669">
        <v>0</v>
      </c>
      <c r="D48" s="665"/>
      <c r="E48" s="666" t="s">
        <v>165</v>
      </c>
      <c r="F48" s="669">
        <v>0</v>
      </c>
      <c r="G48" s="669">
        <v>0</v>
      </c>
    </row>
    <row r="49" spans="1:8" ht="15.75" customHeight="1" x14ac:dyDescent="0.25">
      <c r="A49" s="670" t="s">
        <v>166</v>
      </c>
      <c r="B49" s="669">
        <v>21655591</v>
      </c>
      <c r="C49" s="669">
        <v>21655591</v>
      </c>
      <c r="D49" s="665"/>
      <c r="E49" s="666" t="s">
        <v>167</v>
      </c>
      <c r="F49" s="669">
        <v>42500076</v>
      </c>
      <c r="G49" s="669">
        <v>42500076</v>
      </c>
    </row>
    <row r="50" spans="1:8" ht="12" customHeight="1" x14ac:dyDescent="0.25">
      <c r="A50" s="670" t="s">
        <v>168</v>
      </c>
      <c r="B50" s="669">
        <v>109304528</v>
      </c>
      <c r="C50" s="669">
        <v>109246410</v>
      </c>
      <c r="D50" s="665"/>
      <c r="E50" s="666" t="s">
        <v>169</v>
      </c>
      <c r="F50" s="669">
        <v>0</v>
      </c>
      <c r="G50" s="669">
        <v>0</v>
      </c>
    </row>
    <row r="51" spans="1:8" ht="25.5" x14ac:dyDescent="0.25">
      <c r="A51" s="670" t="s">
        <v>170</v>
      </c>
      <c r="B51" s="669">
        <v>247385</v>
      </c>
      <c r="C51" s="669">
        <v>247385</v>
      </c>
      <c r="D51" s="665"/>
      <c r="E51" s="666" t="s">
        <v>171</v>
      </c>
      <c r="F51" s="669">
        <v>0</v>
      </c>
      <c r="G51" s="669">
        <v>0</v>
      </c>
    </row>
    <row r="52" spans="1:8" x14ac:dyDescent="0.25">
      <c r="A52" s="670" t="s">
        <v>172</v>
      </c>
      <c r="B52" s="669">
        <v>-91944464</v>
      </c>
      <c r="C52" s="669">
        <v>-78931086</v>
      </c>
      <c r="D52" s="667"/>
      <c r="E52" s="666" t="s">
        <v>173</v>
      </c>
      <c r="F52" s="669">
        <v>7619</v>
      </c>
      <c r="G52" s="669">
        <v>734569</v>
      </c>
    </row>
    <row r="53" spans="1:8" ht="11.25" customHeight="1" x14ac:dyDescent="0.25">
      <c r="A53" s="670" t="s">
        <v>174</v>
      </c>
      <c r="B53" s="669">
        <v>12329513</v>
      </c>
      <c r="C53" s="669">
        <v>12583833</v>
      </c>
      <c r="D53" s="667"/>
      <c r="E53" s="664"/>
      <c r="F53" s="671"/>
      <c r="G53" s="671"/>
    </row>
    <row r="54" spans="1:8" ht="19.5" customHeight="1" x14ac:dyDescent="0.25">
      <c r="A54" s="670" t="s">
        <v>175</v>
      </c>
      <c r="B54" s="669">
        <v>0</v>
      </c>
      <c r="C54" s="669">
        <v>0</v>
      </c>
      <c r="D54" s="667"/>
      <c r="E54" s="664" t="s">
        <v>176</v>
      </c>
      <c r="F54" s="644">
        <f>SUM(F46:F52)</f>
        <v>42507695</v>
      </c>
      <c r="G54" s="644">
        <f>SUM(G46:G52)</f>
        <v>43234645</v>
      </c>
    </row>
    <row r="55" spans="1:8" ht="13.5" customHeight="1" x14ac:dyDescent="0.25">
      <c r="A55" s="670" t="s">
        <v>177</v>
      </c>
      <c r="B55" s="669">
        <v>13624403</v>
      </c>
      <c r="C55" s="669">
        <v>13624403</v>
      </c>
      <c r="D55" s="665"/>
      <c r="E55" s="591"/>
      <c r="F55" s="671"/>
      <c r="G55" s="671"/>
    </row>
    <row r="56" spans="1:8" ht="25.5" x14ac:dyDescent="0.25">
      <c r="A56" s="589" t="s">
        <v>178</v>
      </c>
      <c r="B56" s="644">
        <f>SUM(B47:B55)-1</f>
        <v>65216955</v>
      </c>
      <c r="C56" s="644">
        <f>SUM(C47:C55)-1</f>
        <v>78426535</v>
      </c>
      <c r="D56" s="665"/>
      <c r="E56" s="664" t="s">
        <v>179</v>
      </c>
      <c r="F56" s="644">
        <f>+F45+F54</f>
        <v>98316243</v>
      </c>
      <c r="G56" s="644">
        <f>+G45+G54</f>
        <v>99455588</v>
      </c>
    </row>
    <row r="57" spans="1:8" ht="14.25" customHeight="1" x14ac:dyDescent="0.25">
      <c r="A57" s="670"/>
      <c r="B57" s="671"/>
      <c r="C57" s="671"/>
      <c r="D57" s="667"/>
      <c r="E57" s="664" t="s">
        <v>180</v>
      </c>
      <c r="F57" s="671"/>
      <c r="G57" s="671"/>
    </row>
    <row r="58" spans="1:8" ht="15" customHeight="1" x14ac:dyDescent="0.25">
      <c r="A58" s="589" t="s">
        <v>181</v>
      </c>
      <c r="B58" s="644">
        <f>+B45+B56</f>
        <v>81012157</v>
      </c>
      <c r="C58" s="644">
        <f>+C45+C56</f>
        <v>97646999</v>
      </c>
      <c r="D58" s="665"/>
      <c r="E58" s="664" t="s">
        <v>182</v>
      </c>
      <c r="F58" s="644">
        <f>SUM(F59:F61)</f>
        <v>90494826</v>
      </c>
      <c r="G58" s="644">
        <f>SUM(G59:G61)</f>
        <v>90494826</v>
      </c>
      <c r="H58" s="405" t="str">
        <f>IF(C58&lt;&gt;'ETCA-I-01'!C31,"ERROR!!!!! ELTOTAL DE ACTIVO, NO CONCUERDA CON LO REPORTADO EN EL ESTADO DE SITUACION FINANCIERA","")</f>
        <v/>
      </c>
    </row>
    <row r="59" spans="1:8" ht="12" customHeight="1" x14ac:dyDescent="0.25">
      <c r="A59" s="670"/>
      <c r="B59" s="674"/>
      <c r="C59" s="674"/>
      <c r="D59" s="665"/>
      <c r="E59" s="666" t="s">
        <v>183</v>
      </c>
      <c r="F59" s="669">
        <v>90494826</v>
      </c>
      <c r="G59" s="669">
        <v>90494826</v>
      </c>
      <c r="H59" s="405" t="str">
        <f>IF(B58&lt;&gt;'ETCA-I-01'!B31,"ERROR!!!!! ELTOTAL DE ACTIVO, NO CONCUERDA CON LO REPORTADO EN EL ESTADO DE SITUACION FINANCIERA","")</f>
        <v/>
      </c>
    </row>
    <row r="60" spans="1:8" ht="11.25" customHeight="1" x14ac:dyDescent="0.25">
      <c r="A60" s="670"/>
      <c r="B60" s="674"/>
      <c r="C60" s="674"/>
      <c r="D60" s="665"/>
      <c r="E60" s="666" t="s">
        <v>184</v>
      </c>
      <c r="F60" s="669">
        <v>0</v>
      </c>
      <c r="G60" s="669">
        <v>0</v>
      </c>
    </row>
    <row r="61" spans="1:8" ht="10.5" customHeight="1" x14ac:dyDescent="0.25">
      <c r="A61" s="670"/>
      <c r="B61" s="674"/>
      <c r="C61" s="674"/>
      <c r="D61" s="665"/>
      <c r="E61" s="666" t="s">
        <v>185</v>
      </c>
      <c r="F61" s="669">
        <v>0</v>
      </c>
      <c r="G61" s="669">
        <v>0</v>
      </c>
    </row>
    <row r="62" spans="1:8" ht="25.5" x14ac:dyDescent="0.25">
      <c r="A62" s="670"/>
      <c r="B62" s="674"/>
      <c r="C62" s="674"/>
      <c r="D62" s="665"/>
      <c r="E62" s="664" t="s">
        <v>186</v>
      </c>
      <c r="F62" s="644">
        <f>SUM(F63:F67)</f>
        <v>-112875211</v>
      </c>
      <c r="G62" s="644">
        <f>SUM(G63:G67)</f>
        <v>-97379715</v>
      </c>
    </row>
    <row r="63" spans="1:8" x14ac:dyDescent="0.25">
      <c r="A63" s="670"/>
      <c r="B63" s="674"/>
      <c r="C63" s="674"/>
      <c r="D63" s="665"/>
      <c r="E63" s="666" t="s">
        <v>187</v>
      </c>
      <c r="F63" s="669">
        <v>-15495493</v>
      </c>
      <c r="G63" s="669">
        <v>-20531030</v>
      </c>
    </row>
    <row r="64" spans="1:8" x14ac:dyDescent="0.25">
      <c r="A64" s="670"/>
      <c r="B64" s="674"/>
      <c r="C64" s="674"/>
      <c r="D64" s="665"/>
      <c r="E64" s="666" t="s">
        <v>188</v>
      </c>
      <c r="F64" s="669">
        <v>-125679037</v>
      </c>
      <c r="G64" s="669">
        <v>-103027763</v>
      </c>
    </row>
    <row r="65" spans="1:8" ht="12.75" customHeight="1" x14ac:dyDescent="0.25">
      <c r="A65" s="670"/>
      <c r="B65" s="674"/>
      <c r="C65" s="674"/>
      <c r="D65" s="665"/>
      <c r="E65" s="666" t="s">
        <v>189</v>
      </c>
      <c r="F65" s="669">
        <v>28299319</v>
      </c>
      <c r="G65" s="669">
        <v>28299319</v>
      </c>
    </row>
    <row r="66" spans="1:8" ht="12" customHeight="1" x14ac:dyDescent="0.25">
      <c r="A66" s="670"/>
      <c r="B66" s="674"/>
      <c r="C66" s="674"/>
      <c r="D66" s="665"/>
      <c r="E66" s="666" t="s">
        <v>190</v>
      </c>
      <c r="F66" s="669">
        <v>0</v>
      </c>
      <c r="G66" s="669">
        <v>0</v>
      </c>
    </row>
    <row r="67" spans="1:8" ht="17.25" customHeight="1" x14ac:dyDescent="0.25">
      <c r="A67" s="670"/>
      <c r="B67" s="674"/>
      <c r="C67" s="674"/>
      <c r="D67" s="665"/>
      <c r="E67" s="666" t="s">
        <v>191</v>
      </c>
      <c r="F67" s="669">
        <v>0</v>
      </c>
      <c r="G67" s="669">
        <v>-2120241</v>
      </c>
    </row>
    <row r="68" spans="1:8" ht="25.5" x14ac:dyDescent="0.25">
      <c r="A68" s="670"/>
      <c r="B68" s="674"/>
      <c r="C68" s="674"/>
      <c r="D68" s="665"/>
      <c r="E68" s="664" t="s">
        <v>192</v>
      </c>
      <c r="F68" s="644">
        <f>SUM(F69:F70)</f>
        <v>5076300</v>
      </c>
      <c r="G68" s="644">
        <f>SUM(G69:G70)</f>
        <v>5076300</v>
      </c>
    </row>
    <row r="69" spans="1:8" x14ac:dyDescent="0.25">
      <c r="A69" s="670"/>
      <c r="B69" s="674"/>
      <c r="C69" s="674"/>
      <c r="D69" s="665"/>
      <c r="E69" s="666" t="s">
        <v>193</v>
      </c>
      <c r="F69" s="669">
        <v>0</v>
      </c>
      <c r="G69" s="669">
        <v>0</v>
      </c>
    </row>
    <row r="70" spans="1:8" ht="14.25" customHeight="1" x14ac:dyDescent="0.25">
      <c r="A70" s="670"/>
      <c r="B70" s="674"/>
      <c r="C70" s="674"/>
      <c r="D70" s="665"/>
      <c r="E70" s="666" t="s">
        <v>194</v>
      </c>
      <c r="F70" s="669">
        <v>5076300</v>
      </c>
      <c r="G70" s="669">
        <v>5076300</v>
      </c>
    </row>
    <row r="71" spans="1:8" ht="15" customHeight="1" x14ac:dyDescent="0.25">
      <c r="A71" s="670"/>
      <c r="B71" s="674"/>
      <c r="C71" s="674"/>
      <c r="D71" s="665"/>
      <c r="E71" s="664" t="s">
        <v>195</v>
      </c>
      <c r="F71" s="644">
        <f>+F58+F62+F68-1</f>
        <v>-17304086</v>
      </c>
      <c r="G71" s="644">
        <f>+G58+G62+G68</f>
        <v>-1808589</v>
      </c>
    </row>
    <row r="72" spans="1:8" ht="19.5" customHeight="1" thickBot="1" x14ac:dyDescent="0.3">
      <c r="A72" s="600"/>
      <c r="B72" s="661"/>
      <c r="C72" s="661"/>
      <c r="D72" s="662"/>
      <c r="E72" s="601" t="s">
        <v>196</v>
      </c>
      <c r="F72" s="716">
        <f>+F56+F71</f>
        <v>81012157</v>
      </c>
      <c r="G72" s="675">
        <f>+G56+G71</f>
        <v>97646999</v>
      </c>
      <c r="H72" s="405" t="str">
        <f>IF((G72-'ETCA-I-01'!G50)&gt;0.9,"ERROR!!!!! ELTOTAL DE DEL PATRIMONIO Y HACIENDA PUBLICA, NO CONCUERDA CON LO REPORTADO EN EL ESTADO DE SITUACION FINANCIERA","")</f>
        <v/>
      </c>
    </row>
    <row r="73" spans="1:8" x14ac:dyDescent="0.25">
      <c r="H73" t="str">
        <f>IF(F72&lt;&gt;'ETCA-I-01'!F50,"ERROR!!!!! ELTOTAL DE DEL PATRIMONIO Y HACIENDA PUBLICA, NO CONCUERDA CON LO REPORTADO EN EL ESTADO DE SITUACION FINANCIERA","")</f>
        <v/>
      </c>
    </row>
  </sheetData>
  <sheetProtection formatColumns="0" formatRows="0" insertHyperlinks="0"/>
  <mergeCells count="4">
    <mergeCell ref="A1:G1"/>
    <mergeCell ref="A2:G2"/>
    <mergeCell ref="A3:G3"/>
    <mergeCell ref="A4:G4"/>
  </mergeCells>
  <printOptions horizontalCentered="1"/>
  <pageMargins left="0.23622047244094491" right="0.23622047244094491" top="0.23622047244094491" bottom="0.23622047244094491" header="0.31496062992125984" footer="0.31496062992125984"/>
  <pageSetup scale="85"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Hoja18"/>
  <dimension ref="A1:I37"/>
  <sheetViews>
    <sheetView view="pageBreakPreview" zoomScale="90" zoomScaleNormal="100" zoomScaleSheetLayoutView="90" workbookViewId="0">
      <selection activeCell="D10" sqref="D10"/>
    </sheetView>
  </sheetViews>
  <sheetFormatPr baseColWidth="10" defaultColWidth="11.28515625" defaultRowHeight="16.5" x14ac:dyDescent="0.3"/>
  <cols>
    <col min="1" max="1" width="4.85546875" style="119" customWidth="1"/>
    <col min="2" max="2" width="41" style="101" customWidth="1"/>
    <col min="3" max="4" width="25.7109375" style="101" customWidth="1"/>
    <col min="5" max="16384" width="11.28515625" style="101"/>
  </cols>
  <sheetData>
    <row r="1" spans="1:6" x14ac:dyDescent="0.3">
      <c r="A1" s="339"/>
      <c r="B1" s="1443" t="str">
        <f>'ETCA-I-01'!A1</f>
        <v>TELEVISORA DE HERMOSILLO, S.A. DE C.V.</v>
      </c>
      <c r="C1" s="1443"/>
      <c r="D1" s="1443"/>
    </row>
    <row r="2" spans="1:6" x14ac:dyDescent="0.3">
      <c r="A2" s="101"/>
      <c r="B2" s="1447" t="s">
        <v>810</v>
      </c>
      <c r="C2" s="1447"/>
      <c r="D2" s="1447"/>
      <c r="F2" s="316"/>
    </row>
    <row r="3" spans="1:6" x14ac:dyDescent="0.3">
      <c r="B3" s="1225" t="str">
        <f>'ETCA-I-03'!A3</f>
        <v>Del 01 de Enero al 31 de Diciembre de 2020</v>
      </c>
      <c r="C3" s="1225"/>
      <c r="D3" s="1225"/>
    </row>
    <row r="4" spans="1:6" x14ac:dyDescent="0.3">
      <c r="A4" s="758"/>
      <c r="B4" s="1459" t="s">
        <v>1042</v>
      </c>
      <c r="C4" s="1459"/>
      <c r="D4" s="232"/>
    </row>
    <row r="5" spans="1:6" ht="6.75" customHeight="1" thickBot="1" x14ac:dyDescent="0.35"/>
    <row r="6" spans="1:6" s="197" customFormat="1" ht="27.95" customHeight="1" x14ac:dyDescent="0.25">
      <c r="A6" s="1448" t="s">
        <v>799</v>
      </c>
      <c r="B6" s="1449"/>
      <c r="C6" s="1455" t="s">
        <v>434</v>
      </c>
      <c r="D6" s="1457" t="s">
        <v>661</v>
      </c>
    </row>
    <row r="7" spans="1:6" s="197" customFormat="1" ht="4.5" customHeight="1" thickBot="1" x14ac:dyDescent="0.3">
      <c r="A7" s="1450"/>
      <c r="B7" s="1451"/>
      <c r="C7" s="1456"/>
      <c r="D7" s="1458"/>
    </row>
    <row r="8" spans="1:6" s="197" customFormat="1" ht="21" customHeight="1" x14ac:dyDescent="0.25">
      <c r="A8" s="1452" t="s">
        <v>805</v>
      </c>
      <c r="B8" s="1453"/>
      <c r="C8" s="1453"/>
      <c r="D8" s="1454"/>
    </row>
    <row r="9" spans="1:6" s="197" customFormat="1" ht="18" customHeight="1" x14ac:dyDescent="0.25">
      <c r="A9" s="323">
        <v>1</v>
      </c>
      <c r="B9" s="328" t="s">
        <v>1122</v>
      </c>
      <c r="C9" s="926">
        <v>3461453</v>
      </c>
      <c r="D9" s="927">
        <v>3461453</v>
      </c>
    </row>
    <row r="10" spans="1:6" s="197" customFormat="1" ht="18" customHeight="1" x14ac:dyDescent="0.25">
      <c r="A10" s="323">
        <v>2</v>
      </c>
      <c r="B10" s="324"/>
      <c r="C10" s="340"/>
      <c r="D10" s="341"/>
    </row>
    <row r="11" spans="1:6" s="197" customFormat="1" ht="18" customHeight="1" x14ac:dyDescent="0.25">
      <c r="A11" s="323">
        <v>3</v>
      </c>
      <c r="B11" s="324"/>
      <c r="C11" s="340"/>
      <c r="D11" s="341"/>
    </row>
    <row r="12" spans="1:6" s="197" customFormat="1" ht="18" customHeight="1" x14ac:dyDescent="0.25">
      <c r="A12" s="323">
        <v>4</v>
      </c>
      <c r="B12" s="324"/>
      <c r="C12" s="340"/>
      <c r="D12" s="341"/>
    </row>
    <row r="13" spans="1:6" s="197" customFormat="1" ht="18" customHeight="1" x14ac:dyDescent="0.25">
      <c r="A13" s="323">
        <v>5</v>
      </c>
      <c r="B13" s="324"/>
      <c r="C13" s="340"/>
      <c r="D13" s="341"/>
    </row>
    <row r="14" spans="1:6" s="197" customFormat="1" ht="18" customHeight="1" x14ac:dyDescent="0.25">
      <c r="A14" s="323">
        <v>6</v>
      </c>
      <c r="B14" s="324"/>
      <c r="C14" s="340"/>
      <c r="D14" s="341"/>
    </row>
    <row r="15" spans="1:6" s="197" customFormat="1" ht="18" customHeight="1" x14ac:dyDescent="0.25">
      <c r="A15" s="323">
        <v>7</v>
      </c>
      <c r="B15" s="324"/>
      <c r="C15" s="340"/>
      <c r="D15" s="341"/>
    </row>
    <row r="16" spans="1:6" s="197" customFormat="1" ht="18" customHeight="1" x14ac:dyDescent="0.25">
      <c r="A16" s="323">
        <v>8</v>
      </c>
      <c r="B16" s="324"/>
      <c r="C16" s="340"/>
      <c r="D16" s="341"/>
    </row>
    <row r="17" spans="1:4" s="197" customFormat="1" ht="18" customHeight="1" x14ac:dyDescent="0.25">
      <c r="A17" s="323">
        <v>9</v>
      </c>
      <c r="B17" s="324"/>
      <c r="C17" s="340"/>
      <c r="D17" s="341"/>
    </row>
    <row r="18" spans="1:4" s="197" customFormat="1" ht="18" customHeight="1" x14ac:dyDescent="0.25">
      <c r="A18" s="323">
        <v>10</v>
      </c>
      <c r="B18" s="324"/>
      <c r="C18" s="340"/>
      <c r="D18" s="341"/>
    </row>
    <row r="19" spans="1:4" s="197" customFormat="1" ht="18" customHeight="1" x14ac:dyDescent="0.25">
      <c r="A19" s="323"/>
      <c r="B19" s="328" t="s">
        <v>811</v>
      </c>
      <c r="C19" s="334">
        <f>SUM(C9:C18)</f>
        <v>3461453</v>
      </c>
      <c r="D19" s="336">
        <f>SUM(D9:D18)</f>
        <v>3461453</v>
      </c>
    </row>
    <row r="20" spans="1:4" s="197" customFormat="1" ht="21" customHeight="1" x14ac:dyDescent="0.25">
      <c r="A20" s="1444" t="s">
        <v>807</v>
      </c>
      <c r="B20" s="1445"/>
      <c r="C20" s="1445"/>
      <c r="D20" s="1446"/>
    </row>
    <row r="21" spans="1:4" s="197" customFormat="1" ht="18" customHeight="1" x14ac:dyDescent="0.25">
      <c r="A21" s="323">
        <v>1</v>
      </c>
      <c r="B21" s="324"/>
      <c r="C21" s="340"/>
      <c r="D21" s="341"/>
    </row>
    <row r="22" spans="1:4" s="197" customFormat="1" ht="18" customHeight="1" x14ac:dyDescent="0.25">
      <c r="A22" s="323">
        <v>2</v>
      </c>
      <c r="B22" s="324"/>
      <c r="C22" s="340"/>
      <c r="D22" s="341"/>
    </row>
    <row r="23" spans="1:4" s="197" customFormat="1" ht="18" customHeight="1" x14ac:dyDescent="0.25">
      <c r="A23" s="323">
        <v>3</v>
      </c>
      <c r="B23" s="324"/>
      <c r="C23" s="340"/>
      <c r="D23" s="341"/>
    </row>
    <row r="24" spans="1:4" s="197" customFormat="1" ht="18" customHeight="1" x14ac:dyDescent="0.25">
      <c r="A24" s="323">
        <v>4</v>
      </c>
      <c r="B24" s="324"/>
      <c r="C24" s="340"/>
      <c r="D24" s="341"/>
    </row>
    <row r="25" spans="1:4" s="197" customFormat="1" ht="18" customHeight="1" x14ac:dyDescent="0.25">
      <c r="A25" s="323">
        <v>5</v>
      </c>
      <c r="B25" s="324"/>
      <c r="C25" s="340"/>
      <c r="D25" s="341"/>
    </row>
    <row r="26" spans="1:4" s="197" customFormat="1" ht="18" customHeight="1" x14ac:dyDescent="0.25">
      <c r="A26" s="323">
        <v>6</v>
      </c>
      <c r="B26" s="324"/>
      <c r="C26" s="340"/>
      <c r="D26" s="341"/>
    </row>
    <row r="27" spans="1:4" s="197" customFormat="1" ht="18" customHeight="1" x14ac:dyDescent="0.25">
      <c r="A27" s="323">
        <v>7</v>
      </c>
      <c r="B27" s="324"/>
      <c r="C27" s="340"/>
      <c r="D27" s="341"/>
    </row>
    <row r="28" spans="1:4" s="197" customFormat="1" ht="18" customHeight="1" x14ac:dyDescent="0.25">
      <c r="A28" s="323">
        <v>8</v>
      </c>
      <c r="B28" s="324"/>
      <c r="C28" s="340"/>
      <c r="D28" s="341"/>
    </row>
    <row r="29" spans="1:4" s="197" customFormat="1" ht="18" customHeight="1" x14ac:dyDescent="0.25">
      <c r="A29" s="323">
        <v>9</v>
      </c>
      <c r="B29" s="324"/>
      <c r="C29" s="340"/>
      <c r="D29" s="341"/>
    </row>
    <row r="30" spans="1:4" s="197" customFormat="1" ht="18" customHeight="1" x14ac:dyDescent="0.25">
      <c r="A30" s="323">
        <v>10</v>
      </c>
      <c r="B30" s="324"/>
      <c r="C30" s="340" t="s">
        <v>244</v>
      </c>
      <c r="D30" s="341"/>
    </row>
    <row r="31" spans="1:4" s="330" customFormat="1" ht="18" customHeight="1" thickBot="1" x14ac:dyDescent="0.35">
      <c r="A31" s="323"/>
      <c r="B31" s="329" t="s">
        <v>812</v>
      </c>
      <c r="C31" s="334">
        <f>SUM(C21:C30)</f>
        <v>0</v>
      </c>
      <c r="D31" s="336">
        <f>SUM(D21:D30)</f>
        <v>0</v>
      </c>
    </row>
    <row r="32" spans="1:4" ht="27.95" customHeight="1" thickBot="1" x14ac:dyDescent="0.35">
      <c r="A32" s="331"/>
      <c r="B32" s="332" t="s">
        <v>809</v>
      </c>
      <c r="C32" s="337">
        <f>SUM(C31,C19)</f>
        <v>3461453</v>
      </c>
      <c r="D32" s="342">
        <f>SUM(D31,D19)</f>
        <v>3461453</v>
      </c>
    </row>
    <row r="33" spans="1:9" s="494" customFormat="1" ht="18" customHeight="1" x14ac:dyDescent="0.3">
      <c r="A33" s="425" t="s">
        <v>81</v>
      </c>
      <c r="B33" s="101"/>
      <c r="C33" s="101"/>
      <c r="D33" s="101"/>
      <c r="E33" s="101"/>
    </row>
    <row r="34" spans="1:9" s="494" customFormat="1" ht="18" customHeight="1" x14ac:dyDescent="0.3">
      <c r="A34" s="48"/>
      <c r="B34" s="101"/>
      <c r="C34" s="101"/>
      <c r="D34" s="101"/>
      <c r="E34" s="101"/>
    </row>
    <row r="35" spans="1:9" s="494" customFormat="1" ht="18" customHeight="1" x14ac:dyDescent="0.3">
      <c r="A35" s="48"/>
      <c r="B35" s="101"/>
      <c r="C35" s="101"/>
      <c r="D35" s="101"/>
      <c r="E35" s="101"/>
    </row>
    <row r="36" spans="1:9" s="495" customFormat="1" ht="17.100000000000001" customHeight="1" x14ac:dyDescent="0.3">
      <c r="A36" s="491"/>
      <c r="B36" s="492"/>
      <c r="C36" s="493"/>
      <c r="D36" s="493"/>
    </row>
    <row r="37" spans="1:9" ht="17.100000000000001" customHeight="1" x14ac:dyDescent="0.3">
      <c r="A37" s="48"/>
      <c r="I37" s="333"/>
    </row>
  </sheetData>
  <sheetProtection insertHyperlinks="0"/>
  <mergeCells count="9">
    <mergeCell ref="A8:D8"/>
    <mergeCell ref="A20:D20"/>
    <mergeCell ref="C6:C7"/>
    <mergeCell ref="D6:D7"/>
    <mergeCell ref="B1:D1"/>
    <mergeCell ref="B2:D2"/>
    <mergeCell ref="B3:D3"/>
    <mergeCell ref="B4:C4"/>
    <mergeCell ref="A6:B7"/>
  </mergeCells>
  <printOptions horizontalCentered="1"/>
  <pageMargins left="0.39370078740157483" right="0.39370078740157483" top="0.74803149606299213" bottom="0.74803149606299213" header="0.31496062992125984" footer="0.31496062992125984"/>
  <pageSetup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H44"/>
  <sheetViews>
    <sheetView view="pageBreakPreview" topLeftCell="A16" zoomScaleNormal="100" zoomScaleSheetLayoutView="100" workbookViewId="0">
      <selection activeCell="B13" sqref="B13"/>
    </sheetView>
  </sheetViews>
  <sheetFormatPr baseColWidth="10" defaultColWidth="11.28515625" defaultRowHeight="15" x14ac:dyDescent="0.25"/>
  <cols>
    <col min="1" max="1" width="47.7109375" style="353" bestFit="1" customWidth="1"/>
    <col min="2" max="2" width="11.28515625" style="343"/>
    <col min="3" max="3" width="12.28515625" style="343" customWidth="1"/>
    <col min="4" max="16384" width="11.28515625" style="343"/>
  </cols>
  <sheetData>
    <row r="1" spans="1:7" ht="16.5" customHeight="1" x14ac:dyDescent="0.25">
      <c r="A1" s="1460" t="str">
        <f>'ETCA-I-01'!A1:G1</f>
        <v>TELEVISORA DE HERMOSILLO, S.A. DE C.V.</v>
      </c>
      <c r="B1" s="1460"/>
      <c r="C1" s="1460"/>
      <c r="D1" s="1460"/>
      <c r="E1" s="1460"/>
      <c r="F1" s="1460"/>
      <c r="G1" s="1460"/>
    </row>
    <row r="2" spans="1:7" ht="16.5" customHeight="1" x14ac:dyDescent="0.25">
      <c r="A2" s="1460" t="s">
        <v>813</v>
      </c>
      <c r="B2" s="1460"/>
      <c r="C2" s="1460"/>
      <c r="D2" s="1460"/>
      <c r="E2" s="1460"/>
      <c r="F2" s="1460"/>
      <c r="G2" s="1460"/>
    </row>
    <row r="3" spans="1:7" ht="16.5" x14ac:dyDescent="0.25">
      <c r="A3" s="1461" t="str">
        <f>'ETCA-I-03'!A3:D3</f>
        <v>Del 01 de Enero al 31 de Diciembre de 2020</v>
      </c>
      <c r="B3" s="1461"/>
      <c r="C3" s="1461"/>
      <c r="D3" s="1461"/>
      <c r="E3" s="1461"/>
      <c r="F3" s="1461"/>
      <c r="G3" s="1461"/>
    </row>
    <row r="4" spans="1:7" ht="17.25" thickBot="1" x14ac:dyDescent="0.3">
      <c r="A4" s="344"/>
      <c r="B4" s="1462" t="s">
        <v>814</v>
      </c>
      <c r="C4" s="1462"/>
      <c r="D4" s="1462"/>
      <c r="E4" s="161"/>
      <c r="F4" s="49"/>
      <c r="G4" s="500"/>
    </row>
    <row r="5" spans="1:7" ht="38.25" x14ac:dyDescent="0.25">
      <c r="A5" s="1391" t="s">
        <v>246</v>
      </c>
      <c r="B5" s="194" t="s">
        <v>502</v>
      </c>
      <c r="C5" s="194" t="s">
        <v>432</v>
      </c>
      <c r="D5" s="194" t="s">
        <v>503</v>
      </c>
      <c r="E5" s="195" t="s">
        <v>815</v>
      </c>
      <c r="F5" s="195" t="s">
        <v>816</v>
      </c>
      <c r="G5" s="194" t="s">
        <v>506</v>
      </c>
    </row>
    <row r="6" spans="1:7" ht="15.75" thickBot="1" x14ac:dyDescent="0.3">
      <c r="A6" s="1392"/>
      <c r="B6" s="282" t="s">
        <v>412</v>
      </c>
      <c r="C6" s="282" t="s">
        <v>413</v>
      </c>
      <c r="D6" s="282" t="s">
        <v>507</v>
      </c>
      <c r="E6" s="345" t="s">
        <v>415</v>
      </c>
      <c r="F6" s="345" t="s">
        <v>416</v>
      </c>
      <c r="G6" s="282" t="s">
        <v>508</v>
      </c>
    </row>
    <row r="7" spans="1:7" ht="16.5" x14ac:dyDescent="0.25">
      <c r="A7" s="354"/>
      <c r="B7" s="346"/>
      <c r="C7" s="346"/>
      <c r="D7" s="346"/>
      <c r="E7" s="346"/>
      <c r="F7" s="346"/>
      <c r="G7" s="346"/>
    </row>
    <row r="8" spans="1:7" s="349" customFormat="1" x14ac:dyDescent="0.25">
      <c r="A8" s="347" t="s">
        <v>817</v>
      </c>
      <c r="B8" s="348"/>
      <c r="C8" s="348"/>
      <c r="D8" s="348"/>
      <c r="E8" s="348"/>
      <c r="F8" s="348"/>
      <c r="G8" s="348"/>
    </row>
    <row r="9" spans="1:7" s="351" customFormat="1" x14ac:dyDescent="0.25">
      <c r="A9" s="350" t="s">
        <v>939</v>
      </c>
      <c r="B9" s="428">
        <f>B11+B12</f>
        <v>0</v>
      </c>
      <c r="C9" s="428">
        <f>C11+C12</f>
        <v>0</v>
      </c>
      <c r="D9" s="428">
        <f>SUM(B9+C9)</f>
        <v>0</v>
      </c>
      <c r="E9" s="428">
        <f>E11+E12</f>
        <v>0</v>
      </c>
      <c r="F9" s="428">
        <f>F11+F12</f>
        <v>0</v>
      </c>
      <c r="G9" s="428">
        <f>SUM(D9-E9)</f>
        <v>0</v>
      </c>
    </row>
    <row r="10" spans="1:7" s="352" customFormat="1" x14ac:dyDescent="0.25">
      <c r="A10" s="355"/>
      <c r="B10" s="429"/>
      <c r="C10" s="429"/>
      <c r="D10" s="429"/>
      <c r="E10" s="429"/>
      <c r="F10" s="429"/>
      <c r="G10" s="430"/>
    </row>
    <row r="11" spans="1:7" s="352" customFormat="1" x14ac:dyDescent="0.25">
      <c r="A11" s="355" t="s">
        <v>818</v>
      </c>
      <c r="B11" s="429"/>
      <c r="C11" s="429"/>
      <c r="D11" s="430">
        <f>B11+C11</f>
        <v>0</v>
      </c>
      <c r="E11" s="429"/>
      <c r="F11" s="429"/>
      <c r="G11" s="430">
        <f>D11-E11</f>
        <v>0</v>
      </c>
    </row>
    <row r="12" spans="1:7" s="352" customFormat="1" x14ac:dyDescent="0.25">
      <c r="A12" s="355" t="s">
        <v>819</v>
      </c>
      <c r="B12" s="429"/>
      <c r="C12" s="429"/>
      <c r="D12" s="430">
        <f>B12+C12</f>
        <v>0</v>
      </c>
      <c r="E12" s="429"/>
      <c r="F12" s="429"/>
      <c r="G12" s="430">
        <f>D12-E12</f>
        <v>0</v>
      </c>
    </row>
    <row r="13" spans="1:7" s="351" customFormat="1" x14ac:dyDescent="0.25">
      <c r="A13" s="350" t="s">
        <v>820</v>
      </c>
      <c r="B13" s="428">
        <f t="shared" ref="B13:G13" si="0">SUM(B14:B21)</f>
        <v>105543736</v>
      </c>
      <c r="C13" s="428">
        <f t="shared" si="0"/>
        <v>-4513845</v>
      </c>
      <c r="D13" s="428">
        <f t="shared" si="0"/>
        <v>101029891</v>
      </c>
      <c r="E13" s="428">
        <f t="shared" si="0"/>
        <v>101029891</v>
      </c>
      <c r="F13" s="428">
        <f t="shared" si="0"/>
        <v>96144272</v>
      </c>
      <c r="G13" s="428">
        <f t="shared" si="0"/>
        <v>-2</v>
      </c>
    </row>
    <row r="14" spans="1:7" s="352" customFormat="1" x14ac:dyDescent="0.25">
      <c r="A14" s="355" t="s">
        <v>821</v>
      </c>
      <c r="B14" s="429"/>
      <c r="C14" s="429"/>
      <c r="D14" s="430">
        <f t="shared" ref="D14:D21" si="1">B14+C14</f>
        <v>0</v>
      </c>
      <c r="E14" s="429"/>
      <c r="F14" s="429"/>
      <c r="G14" s="430">
        <f>D14-E14</f>
        <v>0</v>
      </c>
    </row>
    <row r="15" spans="1:7" s="352" customFormat="1" x14ac:dyDescent="0.25">
      <c r="A15" s="355" t="s">
        <v>822</v>
      </c>
      <c r="B15" s="429"/>
      <c r="C15" s="429"/>
      <c r="D15" s="430">
        <f t="shared" si="1"/>
        <v>0</v>
      </c>
      <c r="E15" s="429"/>
      <c r="F15" s="429"/>
      <c r="G15" s="430">
        <f t="shared" ref="G15:G38" si="2">D15-E15</f>
        <v>0</v>
      </c>
    </row>
    <row r="16" spans="1:7" s="352" customFormat="1" x14ac:dyDescent="0.25">
      <c r="A16" s="355" t="s">
        <v>823</v>
      </c>
      <c r="B16" s="429"/>
      <c r="C16" s="429"/>
      <c r="D16" s="430">
        <f t="shared" si="1"/>
        <v>0</v>
      </c>
      <c r="E16" s="429"/>
      <c r="F16" s="429"/>
      <c r="G16" s="430">
        <f t="shared" si="2"/>
        <v>0</v>
      </c>
    </row>
    <row r="17" spans="1:7" s="352" customFormat="1" x14ac:dyDescent="0.25">
      <c r="A17" s="355" t="s">
        <v>824</v>
      </c>
      <c r="B17" s="429"/>
      <c r="C17" s="429"/>
      <c r="D17" s="430">
        <f t="shared" si="1"/>
        <v>0</v>
      </c>
      <c r="E17" s="429"/>
      <c r="F17" s="429"/>
      <c r="G17" s="430">
        <f t="shared" si="2"/>
        <v>0</v>
      </c>
    </row>
    <row r="18" spans="1:7" s="352" customFormat="1" x14ac:dyDescent="0.25">
      <c r="A18" s="355" t="s">
        <v>825</v>
      </c>
      <c r="B18" s="429"/>
      <c r="C18" s="429"/>
      <c r="D18" s="430">
        <f t="shared" si="1"/>
        <v>0</v>
      </c>
      <c r="E18" s="429"/>
      <c r="F18" s="429"/>
      <c r="G18" s="430">
        <f t="shared" si="2"/>
        <v>0</v>
      </c>
    </row>
    <row r="19" spans="1:7" s="352" customFormat="1" ht="27" x14ac:dyDescent="0.25">
      <c r="A19" s="355" t="s">
        <v>826</v>
      </c>
      <c r="B19" s="429"/>
      <c r="C19" s="429"/>
      <c r="D19" s="430">
        <f t="shared" si="1"/>
        <v>0</v>
      </c>
      <c r="E19" s="429"/>
      <c r="F19" s="429"/>
      <c r="G19" s="430">
        <f t="shared" si="2"/>
        <v>0</v>
      </c>
    </row>
    <row r="20" spans="1:7" s="352" customFormat="1" x14ac:dyDescent="0.25">
      <c r="A20" s="355" t="s">
        <v>827</v>
      </c>
      <c r="B20" s="429">
        <f>+'ETCA-II-13'!C133</f>
        <v>105543736</v>
      </c>
      <c r="C20" s="429">
        <f>+'ETCA-II-13'!D133</f>
        <v>-4513845</v>
      </c>
      <c r="D20" s="430">
        <f t="shared" si="1"/>
        <v>101029891</v>
      </c>
      <c r="E20" s="429">
        <f>+'ETCA-II-13'!F133</f>
        <v>101029891</v>
      </c>
      <c r="F20" s="429">
        <f>+'ETCA-II-13'!G133</f>
        <v>96144272</v>
      </c>
      <c r="G20" s="430">
        <f>D20-E20-2</f>
        <v>-2</v>
      </c>
    </row>
    <row r="21" spans="1:7" s="352" customFormat="1" x14ac:dyDescent="0.25">
      <c r="A21" s="355" t="s">
        <v>828</v>
      </c>
      <c r="B21" s="429"/>
      <c r="C21" s="429"/>
      <c r="D21" s="430">
        <f t="shared" si="1"/>
        <v>0</v>
      </c>
      <c r="E21" s="429"/>
      <c r="F21" s="429"/>
      <c r="G21" s="430">
        <f t="shared" si="2"/>
        <v>0</v>
      </c>
    </row>
    <row r="22" spans="1:7" s="351" customFormat="1" x14ac:dyDescent="0.25">
      <c r="A22" s="350" t="s">
        <v>829</v>
      </c>
      <c r="B22" s="428">
        <f t="shared" ref="B22:G22" si="3">SUM(B23:B25)</f>
        <v>0</v>
      </c>
      <c r="C22" s="428">
        <f t="shared" si="3"/>
        <v>0</v>
      </c>
      <c r="D22" s="428">
        <f t="shared" si="3"/>
        <v>0</v>
      </c>
      <c r="E22" s="428">
        <f t="shared" si="3"/>
        <v>0</v>
      </c>
      <c r="F22" s="428">
        <f t="shared" si="3"/>
        <v>0</v>
      </c>
      <c r="G22" s="428">
        <f t="shared" si="3"/>
        <v>0</v>
      </c>
    </row>
    <row r="23" spans="1:7" s="352" customFormat="1" ht="27" x14ac:dyDescent="0.25">
      <c r="A23" s="355" t="s">
        <v>830</v>
      </c>
      <c r="B23" s="429"/>
      <c r="C23" s="429"/>
      <c r="D23" s="430">
        <f>B23+C23</f>
        <v>0</v>
      </c>
      <c r="E23" s="429"/>
      <c r="F23" s="429"/>
      <c r="G23" s="430">
        <f t="shared" si="2"/>
        <v>0</v>
      </c>
    </row>
    <row r="24" spans="1:7" s="352" customFormat="1" x14ac:dyDescent="0.25">
      <c r="A24" s="355" t="s">
        <v>831</v>
      </c>
      <c r="B24" s="429"/>
      <c r="C24" s="429"/>
      <c r="D24" s="430">
        <f>B24+C24</f>
        <v>0</v>
      </c>
      <c r="E24" s="429"/>
      <c r="F24" s="429"/>
      <c r="G24" s="430">
        <f t="shared" si="2"/>
        <v>0</v>
      </c>
    </row>
    <row r="25" spans="1:7" s="352" customFormat="1" x14ac:dyDescent="0.25">
      <c r="A25" s="355" t="s">
        <v>832</v>
      </c>
      <c r="B25" s="429"/>
      <c r="C25" s="429"/>
      <c r="D25" s="430">
        <f>B25+C25</f>
        <v>0</v>
      </c>
      <c r="E25" s="429"/>
      <c r="F25" s="429"/>
      <c r="G25" s="430">
        <f t="shared" si="2"/>
        <v>0</v>
      </c>
    </row>
    <row r="26" spans="1:7" s="351" customFormat="1" x14ac:dyDescent="0.25">
      <c r="A26" s="350" t="s">
        <v>833</v>
      </c>
      <c r="B26" s="428">
        <f>B27+B28</f>
        <v>0</v>
      </c>
      <c r="C26" s="428">
        <f>C27+C28</f>
        <v>0</v>
      </c>
      <c r="D26" s="428">
        <f>SUM(D27:D28)</f>
        <v>0</v>
      </c>
      <c r="E26" s="428">
        <f>E27+E28</f>
        <v>0</v>
      </c>
      <c r="F26" s="428">
        <f>F27+F28</f>
        <v>0</v>
      </c>
      <c r="G26" s="428">
        <f>SUM(G27:G28)</f>
        <v>0</v>
      </c>
    </row>
    <row r="27" spans="1:7" s="352" customFormat="1" x14ac:dyDescent="0.25">
      <c r="A27" s="355" t="s">
        <v>834</v>
      </c>
      <c r="B27" s="429"/>
      <c r="C27" s="429"/>
      <c r="D27" s="430">
        <f>B27+C27</f>
        <v>0</v>
      </c>
      <c r="E27" s="429"/>
      <c r="F27" s="429"/>
      <c r="G27" s="430">
        <f t="shared" si="2"/>
        <v>0</v>
      </c>
    </row>
    <row r="28" spans="1:7" s="352" customFormat="1" x14ac:dyDescent="0.25">
      <c r="A28" s="355" t="s">
        <v>835</v>
      </c>
      <c r="B28" s="429"/>
      <c r="C28" s="429"/>
      <c r="D28" s="430">
        <f>B28+C28</f>
        <v>0</v>
      </c>
      <c r="E28" s="429"/>
      <c r="F28" s="429"/>
      <c r="G28" s="430">
        <f t="shared" si="2"/>
        <v>0</v>
      </c>
    </row>
    <row r="29" spans="1:7" s="351" customFormat="1" x14ac:dyDescent="0.25">
      <c r="A29" s="350" t="s">
        <v>836</v>
      </c>
      <c r="B29" s="428">
        <f>B30+B31+B32+B33</f>
        <v>0</v>
      </c>
      <c r="C29" s="428">
        <f>C30+C31+C32+C33</f>
        <v>0</v>
      </c>
      <c r="D29" s="428">
        <f>SUM(D30:D33)</f>
        <v>0</v>
      </c>
      <c r="E29" s="428">
        <f>E30+E31+E32+E33</f>
        <v>0</v>
      </c>
      <c r="F29" s="428">
        <f>F30+F31+F32+F33</f>
        <v>0</v>
      </c>
      <c r="G29" s="428">
        <f>SUM(G30:G33)</f>
        <v>0</v>
      </c>
    </row>
    <row r="30" spans="1:7" s="352" customFormat="1" x14ac:dyDescent="0.25">
      <c r="A30" s="355" t="s">
        <v>219</v>
      </c>
      <c r="B30" s="429"/>
      <c r="C30" s="429"/>
      <c r="D30" s="430">
        <f>B30+C30</f>
        <v>0</v>
      </c>
      <c r="E30" s="429"/>
      <c r="F30" s="429"/>
      <c r="G30" s="430">
        <f t="shared" si="2"/>
        <v>0</v>
      </c>
    </row>
    <row r="31" spans="1:7" s="352" customFormat="1" x14ac:dyDescent="0.25">
      <c r="A31" s="355" t="s">
        <v>837</v>
      </c>
      <c r="B31" s="429"/>
      <c r="C31" s="429"/>
      <c r="D31" s="430">
        <f>B31+C31</f>
        <v>0</v>
      </c>
      <c r="E31" s="429"/>
      <c r="F31" s="429"/>
      <c r="G31" s="430">
        <f t="shared" si="2"/>
        <v>0</v>
      </c>
    </row>
    <row r="32" spans="1:7" s="352" customFormat="1" x14ac:dyDescent="0.25">
      <c r="A32" s="355" t="s">
        <v>838</v>
      </c>
      <c r="B32" s="429"/>
      <c r="C32" s="429"/>
      <c r="D32" s="430">
        <f>B32+C32</f>
        <v>0</v>
      </c>
      <c r="E32" s="429"/>
      <c r="F32" s="429"/>
      <c r="G32" s="430">
        <f t="shared" si="2"/>
        <v>0</v>
      </c>
    </row>
    <row r="33" spans="1:8" s="352" customFormat="1" x14ac:dyDescent="0.25">
      <c r="A33" s="355" t="s">
        <v>839</v>
      </c>
      <c r="B33" s="429"/>
      <c r="C33" s="429"/>
      <c r="D33" s="430">
        <f>B33+C33</f>
        <v>0</v>
      </c>
      <c r="E33" s="429"/>
      <c r="F33" s="429"/>
      <c r="G33" s="430">
        <f t="shared" si="2"/>
        <v>0</v>
      </c>
    </row>
    <row r="34" spans="1:8" s="351" customFormat="1" x14ac:dyDescent="0.25">
      <c r="A34" s="350" t="s">
        <v>840</v>
      </c>
      <c r="B34" s="428">
        <f t="shared" ref="B34:G34" si="4">B35</f>
        <v>0</v>
      </c>
      <c r="C34" s="428">
        <f t="shared" si="4"/>
        <v>0</v>
      </c>
      <c r="D34" s="428">
        <f t="shared" si="4"/>
        <v>0</v>
      </c>
      <c r="E34" s="428">
        <f t="shared" si="4"/>
        <v>0</v>
      </c>
      <c r="F34" s="428">
        <f t="shared" si="4"/>
        <v>0</v>
      </c>
      <c r="G34" s="428">
        <f t="shared" si="4"/>
        <v>0</v>
      </c>
    </row>
    <row r="35" spans="1:8" s="352" customFormat="1" x14ac:dyDescent="0.25">
      <c r="A35" s="355" t="s">
        <v>841</v>
      </c>
      <c r="B35" s="429"/>
      <c r="C35" s="429"/>
      <c r="D35" s="430">
        <f>B35+C35</f>
        <v>0</v>
      </c>
      <c r="E35" s="429"/>
      <c r="F35" s="429"/>
      <c r="G35" s="430">
        <f t="shared" si="2"/>
        <v>0</v>
      </c>
    </row>
    <row r="36" spans="1:8" s="351" customFormat="1" x14ac:dyDescent="0.25">
      <c r="A36" s="350" t="s">
        <v>842</v>
      </c>
      <c r="B36" s="431"/>
      <c r="C36" s="431"/>
      <c r="D36" s="428">
        <f>B36+C36</f>
        <v>0</v>
      </c>
      <c r="E36" s="431"/>
      <c r="F36" s="431"/>
      <c r="G36" s="428">
        <f t="shared" si="2"/>
        <v>0</v>
      </c>
    </row>
    <row r="37" spans="1:8" s="351" customFormat="1" ht="27" x14ac:dyDescent="0.25">
      <c r="A37" s="350" t="s">
        <v>843</v>
      </c>
      <c r="B37" s="431"/>
      <c r="C37" s="431"/>
      <c r="D37" s="428">
        <f>B37+C37</f>
        <v>0</v>
      </c>
      <c r="E37" s="431"/>
      <c r="F37" s="431"/>
      <c r="G37" s="428">
        <f t="shared" si="2"/>
        <v>0</v>
      </c>
    </row>
    <row r="38" spans="1:8" s="351" customFormat="1" ht="15.75" thickBot="1" x14ac:dyDescent="0.3">
      <c r="A38" s="350" t="s">
        <v>844</v>
      </c>
      <c r="B38" s="431"/>
      <c r="C38" s="431"/>
      <c r="D38" s="428">
        <f>B38+C38</f>
        <v>0</v>
      </c>
      <c r="E38" s="431"/>
      <c r="F38" s="431"/>
      <c r="G38" s="428">
        <f t="shared" si="2"/>
        <v>0</v>
      </c>
    </row>
    <row r="39" spans="1:8" ht="32.25" customHeight="1" thickBot="1" x14ac:dyDescent="0.3">
      <c r="A39" s="356" t="s">
        <v>558</v>
      </c>
      <c r="B39" s="432">
        <f t="shared" ref="B39:G39" si="5">SUM(B$9,B$13,B$22,B$26,B$29,B$34,B$36,B$37,B$38)</f>
        <v>105543736</v>
      </c>
      <c r="C39" s="432">
        <f t="shared" si="5"/>
        <v>-4513845</v>
      </c>
      <c r="D39" s="432">
        <f t="shared" si="5"/>
        <v>101029891</v>
      </c>
      <c r="E39" s="432">
        <f t="shared" si="5"/>
        <v>101029891</v>
      </c>
      <c r="F39" s="432">
        <f t="shared" si="5"/>
        <v>96144272</v>
      </c>
      <c r="G39" s="432">
        <f t="shared" si="5"/>
        <v>-2</v>
      </c>
      <c r="H39" s="498" t="str">
        <f>IF((B39-'ETCA II-04'!B80)&gt;0.9,"ERROR!!!!! EL MONTO NO COINCIDE CON LO REPORTADO EN EL FORMATO ETCA-II-04 EN EL TOTAL APROBADO ANUAL DEL ANALÍTICO DE EGRESOS","")</f>
        <v/>
      </c>
    </row>
    <row r="40" spans="1:8" ht="18" customHeight="1" x14ac:dyDescent="0.25">
      <c r="A40" s="496"/>
      <c r="B40" s="499"/>
      <c r="C40" s="499"/>
      <c r="D40" s="499"/>
      <c r="E40" s="499"/>
      <c r="F40" s="499"/>
      <c r="G40" s="499"/>
      <c r="H40" s="498" t="str">
        <f>IF((C39-'ETCA II-04'!C80)&gt;0.9,"ERROR!!!!! EL MONTO NO COINCIDE CON LO REPORTADO EN EL FORMATO ETCA-II-04 EN EL TOTAL DE AMPLIACIONES/REDUCCIONES PRESENTADO EN EL ANALÍTICO DE EGRESOS","")</f>
        <v/>
      </c>
    </row>
    <row r="41" spans="1:8" ht="18" customHeight="1" x14ac:dyDescent="0.25">
      <c r="A41" s="496"/>
      <c r="B41" s="499"/>
      <c r="C41" s="499"/>
      <c r="D41" s="499"/>
      <c r="E41" s="499"/>
      <c r="F41" s="499"/>
      <c r="G41" s="499"/>
      <c r="H41" s="498" t="str">
        <f>IF((D39-'ETCA II-04'!D80)&gt;0.9,"ERROR!!!!! EL MONTO NO COINCIDE CON LO REPORTADO EN EL FORMATO ETCA-II-04 EN EL TOTAL MODIFICADO ANUAL PRESENTADO EN EL ANALÍTICO DE EGRESOS","")</f>
        <v/>
      </c>
    </row>
    <row r="42" spans="1:8" ht="18" customHeight="1" x14ac:dyDescent="0.25">
      <c r="A42" s="496"/>
      <c r="B42" s="499"/>
      <c r="C42" s="499"/>
      <c r="D42" s="499"/>
      <c r="E42" s="499"/>
      <c r="F42" s="499"/>
      <c r="G42" s="499"/>
      <c r="H42" s="498" t="str">
        <f>IF((E39-'ETCA II-04'!E80)&gt;0.9,"ERROR!!!!! EL MONTO NO COINCIDE CON LO REPORTADO EN EL FORMATO ETCA-II-04 EN EL TOTAL DEVENGADO ANUAL PRESENTADO EN EL ANALÍTICO DE EGRESOS","")</f>
        <v/>
      </c>
    </row>
    <row r="43" spans="1:8" ht="18" customHeight="1" x14ac:dyDescent="0.25">
      <c r="A43" s="496"/>
      <c r="B43" s="499"/>
      <c r="C43" s="499"/>
      <c r="D43" s="499"/>
      <c r="E43" s="499"/>
      <c r="F43" s="499"/>
      <c r="G43" s="499"/>
      <c r="H43" s="498" t="str">
        <f>IF((F39-'ETCA II-04'!F80)&gt;0.9,"ERROR!!!!! EL MONTO NO COINCIDE CON LO REPORTADO EN EL FORMATO ETCA-II-04 EN EL TOTAL PAGADO ANUAL PRESENTADO EN EL ANALÍTICO DE EGRESOS","")</f>
        <v/>
      </c>
    </row>
    <row r="44" spans="1:8" ht="18" customHeight="1" x14ac:dyDescent="0.25">
      <c r="H44" s="498" t="str">
        <f>IF((G39-'ETCA II-04'!G80)&gt;0.9,"ERROR!!!!! EL MONTO NO COINCIDE CON LO REPORTADO EN EL FORMATO ETCA-II-04 EN EL TOTAL SUBEJERCICIO PRESENTADO EN EL ANALÍTICO DE EGRESOS","")</f>
        <v/>
      </c>
    </row>
  </sheetData>
  <sheetProtection formatColumns="0" formatRows="0" insertHyperlinks="0"/>
  <mergeCells count="5">
    <mergeCell ref="A1:G1"/>
    <mergeCell ref="A2:G2"/>
    <mergeCell ref="A3:G3"/>
    <mergeCell ref="A5:A6"/>
    <mergeCell ref="B4:D4"/>
  </mergeCells>
  <printOptions horizontalCentered="1"/>
  <pageMargins left="0.39370078740157483" right="0.39370078740157483" top="0.74803149606299213" bottom="0.74803149606299213" header="0.31496062992125984" footer="0.31496062992125984"/>
  <pageSetup scale="84"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F42"/>
  <sheetViews>
    <sheetView view="pageBreakPreview" zoomScale="90" zoomScaleNormal="100" zoomScaleSheetLayoutView="90" workbookViewId="0">
      <selection activeCell="A3" sqref="A3:E3"/>
    </sheetView>
  </sheetViews>
  <sheetFormatPr baseColWidth="10" defaultColWidth="11.28515625" defaultRowHeight="16.5" x14ac:dyDescent="0.3"/>
  <cols>
    <col min="1" max="1" width="1.85546875" style="358" customWidth="1"/>
    <col min="2" max="2" width="34.7109375" style="44" customWidth="1"/>
    <col min="3" max="3" width="20.85546875" style="44" customWidth="1"/>
    <col min="4" max="4" width="25.7109375" style="44" customWidth="1"/>
    <col min="5" max="5" width="19.85546875" style="44" customWidth="1"/>
    <col min="6" max="16384" width="11.28515625" style="44"/>
  </cols>
  <sheetData>
    <row r="1" spans="1:6" ht="16.5" customHeight="1" x14ac:dyDescent="0.3">
      <c r="A1" s="1463" t="str">
        <f>'ETCA-I-01'!A1:G1</f>
        <v>TELEVISORA DE HERMOSILLO, S.A. DE C.V.</v>
      </c>
      <c r="B1" s="1463"/>
      <c r="C1" s="1463"/>
      <c r="D1" s="1463"/>
      <c r="E1" s="1463"/>
    </row>
    <row r="2" spans="1:6" x14ac:dyDescent="0.3">
      <c r="A2" s="1464" t="s">
        <v>845</v>
      </c>
      <c r="B2" s="1464"/>
      <c r="C2" s="1464"/>
      <c r="D2" s="1464"/>
      <c r="E2" s="1464"/>
    </row>
    <row r="3" spans="1:6" x14ac:dyDescent="0.3">
      <c r="A3" s="1464" t="str">
        <f>'ETCA-I-03'!A3:D3</f>
        <v>Del 01 de Enero al 31 de Diciembre de 2020</v>
      </c>
      <c r="B3" s="1464"/>
      <c r="C3" s="1464"/>
      <c r="D3" s="1464"/>
      <c r="E3" s="1464"/>
    </row>
    <row r="4" spans="1:6" x14ac:dyDescent="0.3">
      <c r="A4" s="763"/>
      <c r="B4" s="763"/>
      <c r="C4" s="763" t="s">
        <v>1043</v>
      </c>
      <c r="D4" s="4"/>
      <c r="E4" s="357"/>
    </row>
    <row r="5" spans="1:6" ht="6.75" customHeight="1" thickBot="1" x14ac:dyDescent="0.35"/>
    <row r="6" spans="1:6" s="359" customFormat="1" ht="17.25" customHeight="1" x14ac:dyDescent="0.25">
      <c r="A6" s="1465"/>
      <c r="B6" s="1466"/>
      <c r="C6" s="764"/>
      <c r="D6" s="764"/>
      <c r="E6" s="372"/>
    </row>
    <row r="7" spans="1:6" s="359" customFormat="1" ht="20.25" customHeight="1" x14ac:dyDescent="0.25">
      <c r="A7" s="361"/>
      <c r="B7" s="371" t="s">
        <v>846</v>
      </c>
      <c r="C7" s="360"/>
      <c r="D7" s="360"/>
      <c r="E7" s="362"/>
      <c r="F7" s="363"/>
    </row>
    <row r="8" spans="1:6" s="359" customFormat="1" ht="20.25" customHeight="1" x14ac:dyDescent="0.25">
      <c r="A8" s="364"/>
      <c r="C8" s="360"/>
      <c r="D8" s="360"/>
      <c r="E8" s="362"/>
      <c r="F8" s="363"/>
    </row>
    <row r="9" spans="1:6" s="359" customFormat="1" ht="27.75" customHeight="1" x14ac:dyDescent="0.25">
      <c r="A9" s="579"/>
      <c r="B9" s="586" t="s">
        <v>847</v>
      </c>
      <c r="C9" s="583"/>
      <c r="D9" s="578" t="s">
        <v>848</v>
      </c>
      <c r="E9" s="580" t="s">
        <v>849</v>
      </c>
      <c r="F9" s="363"/>
    </row>
    <row r="10" spans="1:6" s="359" customFormat="1" ht="20.25" customHeight="1" x14ac:dyDescent="0.25">
      <c r="A10" s="361"/>
      <c r="C10" s="584"/>
      <c r="D10" s="581"/>
      <c r="E10" s="362"/>
      <c r="F10" s="363"/>
    </row>
    <row r="11" spans="1:6" s="359" customFormat="1" ht="20.25" customHeight="1" x14ac:dyDescent="0.25">
      <c r="A11" s="364"/>
      <c r="C11" s="584"/>
      <c r="D11" s="581"/>
      <c r="E11" s="362"/>
      <c r="F11" s="363"/>
    </row>
    <row r="12" spans="1:6" x14ac:dyDescent="0.3">
      <c r="A12" s="365"/>
      <c r="C12" s="585"/>
      <c r="D12" s="582"/>
      <c r="E12" s="366"/>
      <c r="F12" s="18"/>
    </row>
    <row r="13" spans="1:6" x14ac:dyDescent="0.3">
      <c r="A13" s="365"/>
      <c r="B13" s="18"/>
      <c r="C13" s="585"/>
      <c r="D13" s="582"/>
      <c r="E13" s="366"/>
      <c r="F13" s="18"/>
    </row>
    <row r="14" spans="1:6" x14ac:dyDescent="0.3">
      <c r="A14" s="365"/>
      <c r="B14" s="18"/>
      <c r="C14" s="585"/>
      <c r="D14" s="582"/>
      <c r="E14" s="366"/>
      <c r="F14" s="18"/>
    </row>
    <row r="15" spans="1:6" x14ac:dyDescent="0.3">
      <c r="A15" s="365"/>
      <c r="B15" s="18"/>
      <c r="C15" s="585"/>
      <c r="D15" s="582"/>
      <c r="E15" s="366"/>
      <c r="F15" s="18"/>
    </row>
    <row r="16" spans="1:6" x14ac:dyDescent="0.3">
      <c r="A16" s="365"/>
      <c r="B16" s="18"/>
      <c r="C16" s="585"/>
      <c r="D16" s="582"/>
      <c r="E16" s="366"/>
      <c r="F16" s="18"/>
    </row>
    <row r="17" spans="1:6" x14ac:dyDescent="0.3">
      <c r="A17" s="365"/>
      <c r="B17" s="18"/>
      <c r="C17" s="585"/>
      <c r="D17" s="582"/>
      <c r="E17" s="366"/>
      <c r="F17" s="18"/>
    </row>
    <row r="18" spans="1:6" x14ac:dyDescent="0.3">
      <c r="A18" s="365"/>
      <c r="B18" s="18"/>
      <c r="C18" s="585"/>
      <c r="D18" s="582"/>
      <c r="E18" s="366"/>
      <c r="F18" s="18"/>
    </row>
    <row r="19" spans="1:6" x14ac:dyDescent="0.3">
      <c r="A19" s="365"/>
      <c r="B19" s="18"/>
      <c r="C19" s="585"/>
      <c r="D19" s="582"/>
      <c r="E19" s="366"/>
      <c r="F19" s="18"/>
    </row>
    <row r="20" spans="1:6" x14ac:dyDescent="0.3">
      <c r="A20" s="365"/>
      <c r="B20" s="18"/>
      <c r="C20" s="585"/>
      <c r="D20" s="582"/>
      <c r="E20" s="366"/>
      <c r="F20" s="18"/>
    </row>
    <row r="21" spans="1:6" x14ac:dyDescent="0.3">
      <c r="A21" s="365"/>
      <c r="B21" s="18"/>
      <c r="C21" s="585"/>
      <c r="D21" s="582"/>
      <c r="E21" s="366"/>
      <c r="F21" s="18"/>
    </row>
    <row r="22" spans="1:6" x14ac:dyDescent="0.3">
      <c r="A22" s="365"/>
      <c r="B22" s="18"/>
      <c r="C22" s="585"/>
      <c r="D22" s="582"/>
      <c r="E22" s="366"/>
      <c r="F22" s="18"/>
    </row>
    <row r="23" spans="1:6" x14ac:dyDescent="0.3">
      <c r="A23" s="365"/>
      <c r="B23" s="18"/>
      <c r="C23" s="585"/>
      <c r="D23" s="582"/>
      <c r="E23" s="366"/>
      <c r="F23" s="18"/>
    </row>
    <row r="24" spans="1:6" x14ac:dyDescent="0.3">
      <c r="A24" s="365"/>
      <c r="B24" s="18"/>
      <c r="C24" s="585"/>
      <c r="D24" s="582"/>
      <c r="E24" s="366"/>
      <c r="F24" s="18"/>
    </row>
    <row r="25" spans="1:6" x14ac:dyDescent="0.3">
      <c r="A25" s="365"/>
      <c r="B25" s="18"/>
      <c r="C25" s="585"/>
      <c r="D25" s="582"/>
      <c r="E25" s="366"/>
      <c r="F25" s="18"/>
    </row>
    <row r="26" spans="1:6" x14ac:dyDescent="0.3">
      <c r="A26" s="365"/>
      <c r="B26" s="18"/>
      <c r="C26" s="585"/>
      <c r="D26" s="582"/>
      <c r="E26" s="366"/>
      <c r="F26" s="18"/>
    </row>
    <row r="27" spans="1:6" x14ac:dyDescent="0.3">
      <c r="A27" s="365"/>
      <c r="B27" s="18"/>
      <c r="C27" s="585"/>
      <c r="D27" s="582"/>
      <c r="E27" s="366"/>
      <c r="F27" s="18"/>
    </row>
    <row r="28" spans="1:6" x14ac:dyDescent="0.3">
      <c r="A28" s="365"/>
      <c r="B28" s="18"/>
      <c r="C28" s="585"/>
      <c r="D28" s="582"/>
      <c r="E28" s="366"/>
      <c r="F28" s="18"/>
    </row>
    <row r="29" spans="1:6" x14ac:dyDescent="0.3">
      <c r="A29" s="365"/>
      <c r="B29" s="18"/>
      <c r="C29" s="585"/>
      <c r="D29" s="582"/>
      <c r="E29" s="366"/>
      <c r="F29" s="18"/>
    </row>
    <row r="30" spans="1:6" x14ac:dyDescent="0.3">
      <c r="A30" s="365"/>
      <c r="B30" s="18"/>
      <c r="C30" s="585"/>
      <c r="D30" s="582"/>
      <c r="E30" s="366"/>
      <c r="F30" s="18"/>
    </row>
    <row r="31" spans="1:6" x14ac:dyDescent="0.3">
      <c r="A31" s="365"/>
      <c r="B31" s="18"/>
      <c r="C31" s="585"/>
      <c r="D31" s="582"/>
      <c r="E31" s="366"/>
      <c r="F31" s="18"/>
    </row>
    <row r="32" spans="1:6" x14ac:dyDescent="0.3">
      <c r="A32" s="365"/>
      <c r="B32" s="18"/>
      <c r="C32" s="585"/>
      <c r="D32" s="582"/>
      <c r="E32" s="366"/>
      <c r="F32" s="18"/>
    </row>
    <row r="33" spans="1:6" x14ac:dyDescent="0.3">
      <c r="A33" s="365"/>
      <c r="B33" s="18"/>
      <c r="C33" s="585"/>
      <c r="D33" s="582"/>
      <c r="E33" s="366"/>
      <c r="F33" s="18"/>
    </row>
    <row r="34" spans="1:6" ht="17.25" thickBot="1" x14ac:dyDescent="0.35">
      <c r="A34" s="367"/>
      <c r="B34" s="368"/>
      <c r="C34" s="585"/>
      <c r="D34" s="582"/>
      <c r="E34" s="366"/>
      <c r="F34" s="18"/>
    </row>
    <row r="35" spans="1:6" ht="25.5" x14ac:dyDescent="0.35">
      <c r="A35" s="369" t="s">
        <v>850</v>
      </c>
      <c r="B35" s="44" t="s">
        <v>851</v>
      </c>
      <c r="C35" s="587"/>
      <c r="D35" s="587"/>
      <c r="E35" s="587"/>
      <c r="F35" s="18"/>
    </row>
    <row r="36" spans="1:6" x14ac:dyDescent="0.3">
      <c r="B36" s="44" t="s">
        <v>852</v>
      </c>
      <c r="C36" s="18"/>
      <c r="D36" s="18"/>
      <c r="E36" s="18"/>
      <c r="F36" s="18"/>
    </row>
    <row r="37" spans="1:6" x14ac:dyDescent="0.3">
      <c r="A37" s="427" t="s">
        <v>81</v>
      </c>
      <c r="C37" s="370"/>
      <c r="D37" s="370"/>
      <c r="E37" s="18"/>
      <c r="F37" s="18"/>
    </row>
    <row r="38" spans="1:6" ht="10.5" customHeight="1" x14ac:dyDescent="0.3">
      <c r="A38" s="588"/>
      <c r="B38" s="370"/>
      <c r="C38" s="370"/>
      <c r="D38" s="370"/>
      <c r="E38" s="18"/>
    </row>
    <row r="39" spans="1:6" x14ac:dyDescent="0.3">
      <c r="A39" s="588"/>
      <c r="B39" s="18"/>
      <c r="C39" s="18"/>
      <c r="D39" s="18"/>
      <c r="E39" s="18"/>
    </row>
    <row r="41" spans="1:6" x14ac:dyDescent="0.3">
      <c r="A41" s="427"/>
    </row>
    <row r="42" spans="1:6" x14ac:dyDescent="0.3">
      <c r="A42" s="427"/>
    </row>
  </sheetData>
  <mergeCells count="4">
    <mergeCell ref="A1:E1"/>
    <mergeCell ref="A2:E2"/>
    <mergeCell ref="A3:E3"/>
    <mergeCell ref="A6:B6"/>
  </mergeCells>
  <printOptions horizontalCentered="1"/>
  <pageMargins left="0.39370078740157483" right="0.39370078740157483" top="0.74803149606299213" bottom="0.74803149606299213" header="0.31496062992125984" footer="0.31496062992125984"/>
  <pageSetup scale="94" orientation="portrait" r:id="rId1"/>
  <drawing r:id="rId2"/>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U15"/>
  <sheetViews>
    <sheetView showRowColHeaders="0" zoomScaleNormal="100" zoomScalePageLayoutView="50" workbookViewId="0">
      <selection activeCell="A56" sqref="A56"/>
    </sheetView>
  </sheetViews>
  <sheetFormatPr baseColWidth="10" defaultColWidth="11" defaultRowHeight="15.75" x14ac:dyDescent="0.25"/>
  <cols>
    <col min="1" max="1" width="16.28515625" style="920" customWidth="1"/>
    <col min="2" max="2" width="45.5703125" style="911" customWidth="1"/>
    <col min="3" max="3" width="14.42578125" style="919" customWidth="1"/>
    <col min="4" max="4" width="6.7109375" style="919" customWidth="1"/>
    <col min="5" max="5" width="6" style="919" customWidth="1"/>
    <col min="6" max="6" width="8.28515625" style="919" customWidth="1"/>
    <col min="7" max="20" width="10.7109375" style="911" customWidth="1"/>
    <col min="21" max="21" width="11.42578125" style="911" customWidth="1"/>
    <col min="22" max="16384" width="11" style="911"/>
  </cols>
  <sheetData>
    <row r="1" spans="1:21" s="892" customFormat="1" ht="19.5" customHeight="1" x14ac:dyDescent="0.25">
      <c r="A1" s="887" t="s">
        <v>1055</v>
      </c>
      <c r="B1" s="888"/>
      <c r="C1" s="889"/>
      <c r="D1" s="889"/>
      <c r="E1" s="889"/>
      <c r="F1" s="889"/>
      <c r="G1" s="890"/>
      <c r="H1" s="890"/>
      <c r="I1" s="890"/>
      <c r="J1" s="890"/>
      <c r="K1" s="890"/>
      <c r="L1" s="890"/>
      <c r="M1" s="891"/>
      <c r="N1" s="891"/>
      <c r="O1" s="891"/>
      <c r="P1" s="891"/>
      <c r="Q1" s="891"/>
      <c r="R1" s="891"/>
      <c r="S1" s="891"/>
      <c r="T1" s="891"/>
      <c r="U1" s="891"/>
    </row>
    <row r="2" spans="1:21" s="892" customFormat="1" ht="19.5" customHeight="1" x14ac:dyDescent="0.25">
      <c r="A2" s="887" t="s">
        <v>1056</v>
      </c>
      <c r="B2" s="893"/>
      <c r="C2" s="889"/>
      <c r="D2" s="889"/>
      <c r="E2" s="889"/>
      <c r="F2" s="889"/>
      <c r="G2" s="890"/>
      <c r="H2" s="890"/>
      <c r="I2" s="890"/>
      <c r="J2" s="890"/>
      <c r="K2" s="890"/>
      <c r="L2" s="890"/>
      <c r="M2" s="891"/>
      <c r="N2" s="891"/>
      <c r="O2" s="891"/>
      <c r="P2" s="891"/>
      <c r="Q2" s="891"/>
      <c r="R2" s="891"/>
      <c r="S2" s="891"/>
      <c r="T2" s="891"/>
      <c r="U2" s="891"/>
    </row>
    <row r="3" spans="1:21" s="892" customFormat="1" ht="12.75" x14ac:dyDescent="0.25">
      <c r="B3" s="893"/>
      <c r="C3" s="889"/>
      <c r="D3" s="889"/>
      <c r="E3" s="889"/>
      <c r="F3" s="889"/>
      <c r="G3" s="890"/>
      <c r="H3" s="890"/>
      <c r="I3" s="890"/>
      <c r="J3" s="890"/>
      <c r="K3" s="890"/>
      <c r="L3" s="890"/>
      <c r="M3" s="891"/>
      <c r="N3" s="891"/>
      <c r="O3" s="891"/>
      <c r="P3" s="891"/>
      <c r="Q3" s="891"/>
      <c r="R3" s="891"/>
      <c r="S3" s="891"/>
      <c r="T3" s="891"/>
      <c r="U3" s="891"/>
    </row>
    <row r="4" spans="1:21" s="892" customFormat="1" ht="26.25" customHeight="1" x14ac:dyDescent="0.2">
      <c r="A4" s="1475" t="s">
        <v>1057</v>
      </c>
      <c r="B4" s="1476"/>
      <c r="C4" s="1476" t="s">
        <v>1058</v>
      </c>
      <c r="D4" s="1474" t="s">
        <v>1059</v>
      </c>
      <c r="E4" s="1474" t="s">
        <v>1060</v>
      </c>
      <c r="F4" s="1474" t="s">
        <v>1061</v>
      </c>
      <c r="G4" s="894" t="s">
        <v>1062</v>
      </c>
      <c r="H4" s="895"/>
      <c r="I4" s="895"/>
      <c r="J4" s="895"/>
      <c r="K4" s="895"/>
      <c r="L4" s="895" t="s">
        <v>1063</v>
      </c>
      <c r="M4" s="895"/>
      <c r="N4" s="895"/>
      <c r="O4" s="895"/>
      <c r="P4" s="895"/>
      <c r="Q4" s="896" t="s">
        <v>1064</v>
      </c>
      <c r="R4" s="896"/>
      <c r="S4" s="897"/>
      <c r="T4" s="897"/>
      <c r="U4" s="898" t="s">
        <v>1065</v>
      </c>
    </row>
    <row r="5" spans="1:21" s="892" customFormat="1" ht="51" customHeight="1" x14ac:dyDescent="0.2">
      <c r="A5" s="1475"/>
      <c r="B5" s="1476"/>
      <c r="C5" s="1476"/>
      <c r="D5" s="1474"/>
      <c r="E5" s="1474"/>
      <c r="F5" s="1474"/>
      <c r="G5" s="899" t="s">
        <v>1066</v>
      </c>
      <c r="H5" s="899" t="s">
        <v>1067</v>
      </c>
      <c r="I5" s="899" t="s">
        <v>1068</v>
      </c>
      <c r="J5" s="899" t="s">
        <v>1069</v>
      </c>
      <c r="K5" s="899" t="s">
        <v>1070</v>
      </c>
      <c r="L5" s="899" t="s">
        <v>1066</v>
      </c>
      <c r="M5" s="899" t="s">
        <v>1067</v>
      </c>
      <c r="N5" s="899" t="s">
        <v>1068</v>
      </c>
      <c r="O5" s="899" t="s">
        <v>1069</v>
      </c>
      <c r="P5" s="900" t="s">
        <v>1070</v>
      </c>
      <c r="Q5" s="899" t="s">
        <v>1066</v>
      </c>
      <c r="R5" s="899" t="s">
        <v>1067</v>
      </c>
      <c r="S5" s="899" t="s">
        <v>1068</v>
      </c>
      <c r="T5" s="899" t="s">
        <v>1069</v>
      </c>
      <c r="U5" s="901" t="s">
        <v>1071</v>
      </c>
    </row>
    <row r="6" spans="1:21" s="892" customFormat="1" ht="24" customHeight="1" x14ac:dyDescent="0.25">
      <c r="A6" s="902"/>
      <c r="B6" s="903"/>
      <c r="C6" s="904"/>
      <c r="D6" s="904"/>
      <c r="E6" s="904"/>
      <c r="F6" s="904"/>
      <c r="G6" s="905"/>
      <c r="H6" s="905"/>
      <c r="I6" s="905"/>
      <c r="J6" s="905"/>
      <c r="K6" s="905"/>
      <c r="L6" s="905"/>
      <c r="M6" s="905"/>
      <c r="N6" s="905"/>
      <c r="O6" s="905"/>
      <c r="P6" s="906"/>
      <c r="Q6" s="905"/>
      <c r="R6" s="905"/>
      <c r="S6" s="905"/>
      <c r="T6" s="905"/>
      <c r="U6" s="907"/>
    </row>
    <row r="7" spans="1:21" s="892" customFormat="1" ht="24" customHeight="1" x14ac:dyDescent="0.25">
      <c r="A7" s="908"/>
      <c r="B7" s="903"/>
      <c r="C7" s="904"/>
      <c r="D7" s="904"/>
      <c r="E7" s="904"/>
      <c r="F7" s="904"/>
      <c r="G7" s="905"/>
      <c r="H7" s="905"/>
      <c r="I7" s="905"/>
      <c r="J7" s="905"/>
      <c r="K7" s="905"/>
      <c r="L7" s="905"/>
      <c r="M7" s="905"/>
      <c r="N7" s="905"/>
      <c r="O7" s="905"/>
      <c r="P7" s="906"/>
      <c r="Q7" s="905"/>
      <c r="R7" s="905"/>
      <c r="S7" s="905"/>
      <c r="T7" s="905"/>
      <c r="U7" s="907"/>
    </row>
    <row r="8" spans="1:21" ht="22.5" customHeight="1" x14ac:dyDescent="0.25">
      <c r="A8" s="1469"/>
      <c r="B8" s="1470"/>
      <c r="C8" s="1471"/>
      <c r="D8" s="1471"/>
      <c r="E8" s="1470"/>
      <c r="F8" s="909" t="s">
        <v>1072</v>
      </c>
      <c r="G8" s="910"/>
      <c r="H8" s="910"/>
      <c r="I8" s="910"/>
      <c r="J8" s="910"/>
      <c r="K8" s="910"/>
      <c r="L8" s="910"/>
      <c r="M8" s="910"/>
      <c r="N8" s="910"/>
      <c r="O8" s="910"/>
      <c r="P8" s="910"/>
      <c r="Q8" s="910"/>
      <c r="R8" s="910"/>
      <c r="S8" s="910"/>
      <c r="T8" s="910"/>
      <c r="U8" s="1472"/>
    </row>
    <row r="9" spans="1:21" ht="22.5" customHeight="1" x14ac:dyDescent="0.25">
      <c r="A9" s="1469"/>
      <c r="B9" s="1470"/>
      <c r="C9" s="1471"/>
      <c r="D9" s="1471"/>
      <c r="E9" s="1470"/>
      <c r="F9" s="912" t="s">
        <v>1073</v>
      </c>
      <c r="G9" s="913"/>
      <c r="H9" s="914"/>
      <c r="I9" s="913"/>
      <c r="J9" s="914"/>
      <c r="K9" s="914"/>
      <c r="L9" s="913"/>
      <c r="M9" s="914"/>
      <c r="N9" s="913"/>
      <c r="O9" s="914"/>
      <c r="P9" s="914"/>
      <c r="Q9" s="913"/>
      <c r="R9" s="914"/>
      <c r="S9" s="913"/>
      <c r="T9" s="913"/>
      <c r="U9" s="1473"/>
    </row>
    <row r="10" spans="1:21" ht="22.5" customHeight="1" x14ac:dyDescent="0.25">
      <c r="A10" s="1469"/>
      <c r="B10" s="1470"/>
      <c r="C10" s="1471"/>
      <c r="D10" s="1471"/>
      <c r="E10" s="1470"/>
      <c r="F10" s="912" t="s">
        <v>1074</v>
      </c>
      <c r="G10" s="913"/>
      <c r="H10" s="914"/>
      <c r="I10" s="913"/>
      <c r="J10" s="914"/>
      <c r="K10" s="914"/>
      <c r="L10" s="913"/>
      <c r="M10" s="914"/>
      <c r="N10" s="913"/>
      <c r="O10" s="914"/>
      <c r="P10" s="914"/>
      <c r="Q10" s="913"/>
      <c r="R10" s="914"/>
      <c r="S10" s="913"/>
      <c r="T10" s="913"/>
      <c r="U10" s="1473"/>
    </row>
    <row r="11" spans="1:21" ht="9.75" customHeight="1" x14ac:dyDescent="0.25">
      <c r="A11" s="915"/>
      <c r="B11" s="916"/>
      <c r="C11" s="917"/>
      <c r="D11" s="917"/>
      <c r="E11" s="917"/>
      <c r="F11" s="917"/>
      <c r="G11" s="916"/>
      <c r="H11" s="916"/>
      <c r="I11" s="916"/>
      <c r="J11" s="916"/>
      <c r="K11" s="916"/>
      <c r="L11" s="916"/>
      <c r="M11" s="916"/>
      <c r="N11" s="916"/>
      <c r="O11" s="916"/>
      <c r="P11" s="916"/>
      <c r="Q11" s="916"/>
      <c r="R11" s="916"/>
      <c r="S11" s="916"/>
      <c r="T11" s="916"/>
      <c r="U11" s="916"/>
    </row>
    <row r="12" spans="1:21" ht="26.25" customHeight="1" x14ac:dyDescent="0.25">
      <c r="A12" s="1467" t="s">
        <v>1075</v>
      </c>
      <c r="B12" s="1467"/>
      <c r="C12" s="1467"/>
      <c r="D12" s="1467"/>
      <c r="E12" s="1467"/>
      <c r="F12" s="1467"/>
      <c r="G12" s="1467"/>
      <c r="H12" s="1467"/>
      <c r="I12" s="1467"/>
      <c r="J12" s="1467"/>
      <c r="K12" s="1467"/>
      <c r="L12" s="1467"/>
      <c r="M12" s="1467"/>
      <c r="N12" s="1467"/>
      <c r="O12" s="1467"/>
      <c r="P12" s="1467"/>
      <c r="Q12" s="1467"/>
      <c r="R12" s="1467"/>
      <c r="S12" s="1467"/>
      <c r="T12" s="1467"/>
      <c r="U12" s="1467"/>
    </row>
    <row r="13" spans="1:21" ht="56.25" customHeight="1" x14ac:dyDescent="0.25">
      <c r="A13" s="1468"/>
      <c r="B13" s="1468"/>
      <c r="C13" s="1468"/>
      <c r="D13" s="1468"/>
      <c r="E13" s="1468"/>
      <c r="F13" s="1468"/>
      <c r="G13" s="1468"/>
      <c r="H13" s="1468"/>
      <c r="I13" s="1468"/>
      <c r="J13" s="1468"/>
      <c r="K13" s="1468"/>
      <c r="L13" s="1468"/>
      <c r="M13" s="1468"/>
      <c r="N13" s="1468"/>
      <c r="O13" s="1468"/>
      <c r="P13" s="1468"/>
      <c r="Q13" s="1468"/>
      <c r="R13" s="1468"/>
      <c r="S13" s="1468"/>
      <c r="T13" s="1468"/>
      <c r="U13" s="1468"/>
    </row>
    <row r="15" spans="1:21" ht="26.25" x14ac:dyDescent="0.25">
      <c r="A15" s="918" t="s">
        <v>1076</v>
      </c>
    </row>
  </sheetData>
  <protectedRanges>
    <protectedRange sqref="A11:F11 A14:F153" name="Rango2"/>
    <protectedRange sqref="O1:P4 T1:T4 T58:T1048576 O10:P11 O58:P1048576 O14:P56 T10:T56 O57:P57 T57" name="Rango1"/>
  </protectedRanges>
  <mergeCells count="14">
    <mergeCell ref="F4:F5"/>
    <mergeCell ref="A4:A5"/>
    <mergeCell ref="B4:B5"/>
    <mergeCell ref="C4:C5"/>
    <mergeCell ref="D4:D5"/>
    <mergeCell ref="E4:E5"/>
    <mergeCell ref="A12:U12"/>
    <mergeCell ref="A13:U13"/>
    <mergeCell ref="A8:A10"/>
    <mergeCell ref="B8:B10"/>
    <mergeCell ref="C8:C10"/>
    <mergeCell ref="D8:D10"/>
    <mergeCell ref="E8:E10"/>
    <mergeCell ref="U8:U10"/>
  </mergeCells>
  <pageMargins left="0.35433070866141736" right="0.35433070866141736" top="1.1811023622047245" bottom="0.39370078740157483" header="0.31496062992125984" footer="0.31496062992125984"/>
  <pageSetup scale="50" fitToHeight="10" orientation="landscape" r:id="rId1"/>
  <headerFooter>
    <oddHeader>&amp;C&amp;"-,Negrita"&amp;20
GOBIERNO DEL ESTADO DE SONORA
INFORME DE AVANCE PROGRAMÁTICO 2020&amp;R&amp;"-,Negrita"&amp;14
&amp;16ETCA III-04
TRIMESTRE:__________________</oddHeader>
  </headerFooter>
  <drawing r:id="rId2"/>
  <legacyDrawing r:id="rId3"/>
  <oleObjects>
    <mc:AlternateContent xmlns:mc="http://schemas.openxmlformats.org/markup-compatibility/2006">
      <mc:Choice Requires="x14">
        <oleObject progId="Acrobat.Document.DC" shapeId="98309" r:id="rId4">
          <objectPr defaultSize="0" autoPict="0" r:id="rId5">
            <anchor moveWithCells="1">
              <from>
                <xdr:col>0</xdr:col>
                <xdr:colOff>0</xdr:colOff>
                <xdr:row>0</xdr:row>
                <xdr:rowOff>0</xdr:rowOff>
              </from>
              <to>
                <xdr:col>21</xdr:col>
                <xdr:colOff>28575</xdr:colOff>
                <xdr:row>51</xdr:row>
                <xdr:rowOff>200025</xdr:rowOff>
              </to>
            </anchor>
          </objectPr>
        </oleObject>
      </mc:Choice>
      <mc:Fallback>
        <oleObject progId="Acrobat.Document.DC" shapeId="98309" r:id="rId4"/>
      </mc:Fallback>
    </mc:AlternateContent>
    <mc:AlternateContent xmlns:mc="http://schemas.openxmlformats.org/markup-compatibility/2006">
      <mc:Choice Requires="x14">
        <oleObject progId="Acrobat.Document.DC" shapeId="98310" r:id="rId6">
          <objectPr defaultSize="0" autoPict="0" r:id="rId7">
            <anchor moveWithCells="1">
              <from>
                <xdr:col>0</xdr:col>
                <xdr:colOff>0</xdr:colOff>
                <xdr:row>55</xdr:row>
                <xdr:rowOff>0</xdr:rowOff>
              </from>
              <to>
                <xdr:col>20</xdr:col>
                <xdr:colOff>742950</xdr:colOff>
                <xdr:row>115</xdr:row>
                <xdr:rowOff>171450</xdr:rowOff>
              </to>
            </anchor>
          </objectPr>
        </oleObject>
      </mc:Choice>
      <mc:Fallback>
        <oleObject progId="Acrobat.Document.DC" shapeId="98310" r:id="rId6"/>
      </mc:Fallback>
    </mc:AlternateContent>
  </oleObjec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T42"/>
  <sheetViews>
    <sheetView showWhiteSpace="0" view="pageLayout" topLeftCell="D22" zoomScaleNormal="70" workbookViewId="0">
      <selection activeCell="J10" sqref="J10"/>
    </sheetView>
  </sheetViews>
  <sheetFormatPr baseColWidth="10" defaultRowHeight="15.75" x14ac:dyDescent="0.25"/>
  <cols>
    <col min="1" max="1" width="17.7109375" style="921" customWidth="1"/>
    <col min="2" max="2" width="42" customWidth="1"/>
    <col min="3" max="3" width="39.85546875" customWidth="1"/>
    <col min="4" max="4" width="36.7109375" customWidth="1"/>
    <col min="5" max="5" width="15.28515625" customWidth="1"/>
    <col min="6" max="6" width="14.42578125" customWidth="1"/>
    <col min="7" max="7" width="15.42578125" customWidth="1"/>
    <col min="8" max="8" width="14" customWidth="1"/>
    <col min="9" max="9" width="24.85546875" hidden="1" customWidth="1"/>
    <col min="10" max="10" width="21.140625" customWidth="1"/>
    <col min="11" max="11" width="16.140625" customWidth="1"/>
    <col min="12" max="12" width="18.5703125" style="992" customWidth="1"/>
    <col min="15" max="15" width="22" bestFit="1" customWidth="1"/>
    <col min="19" max="19" width="13" bestFit="1" customWidth="1"/>
    <col min="238" max="238" width="20.7109375" customWidth="1"/>
    <col min="239" max="239" width="35" customWidth="1"/>
    <col min="240" max="240" width="34.5703125" customWidth="1"/>
    <col min="241" max="241" width="37.140625" customWidth="1"/>
    <col min="242" max="242" width="21.28515625" customWidth="1"/>
    <col min="243" max="243" width="19.7109375" customWidth="1"/>
    <col min="244" max="244" width="15.7109375" customWidth="1"/>
    <col min="245" max="245" width="16.140625" customWidth="1"/>
    <col min="246" max="246" width="32" customWidth="1"/>
    <col min="247" max="247" width="27.42578125" customWidth="1"/>
    <col min="248" max="248" width="26.85546875" customWidth="1"/>
    <col min="494" max="494" width="20.7109375" customWidth="1"/>
    <col min="495" max="495" width="35" customWidth="1"/>
    <col min="496" max="496" width="34.5703125" customWidth="1"/>
    <col min="497" max="497" width="37.140625" customWidth="1"/>
    <col min="498" max="498" width="21.28515625" customWidth="1"/>
    <col min="499" max="499" width="19.7109375" customWidth="1"/>
    <col min="500" max="500" width="15.7109375" customWidth="1"/>
    <col min="501" max="501" width="16.140625" customWidth="1"/>
    <col min="502" max="502" width="32" customWidth="1"/>
    <col min="503" max="503" width="27.42578125" customWidth="1"/>
    <col min="504" max="504" width="26.85546875" customWidth="1"/>
    <col min="750" max="750" width="20.7109375" customWidth="1"/>
    <col min="751" max="751" width="35" customWidth="1"/>
    <col min="752" max="752" width="34.5703125" customWidth="1"/>
    <col min="753" max="753" width="37.140625" customWidth="1"/>
    <col min="754" max="754" width="21.28515625" customWidth="1"/>
    <col min="755" max="755" width="19.7109375" customWidth="1"/>
    <col min="756" max="756" width="15.7109375" customWidth="1"/>
    <col min="757" max="757" width="16.140625" customWidth="1"/>
    <col min="758" max="758" width="32" customWidth="1"/>
    <col min="759" max="759" width="27.42578125" customWidth="1"/>
    <col min="760" max="760" width="26.85546875" customWidth="1"/>
    <col min="1006" max="1006" width="20.7109375" customWidth="1"/>
    <col min="1007" max="1007" width="35" customWidth="1"/>
    <col min="1008" max="1008" width="34.5703125" customWidth="1"/>
    <col min="1009" max="1009" width="37.140625" customWidth="1"/>
    <col min="1010" max="1010" width="21.28515625" customWidth="1"/>
    <col min="1011" max="1011" width="19.7109375" customWidth="1"/>
    <col min="1012" max="1012" width="15.7109375" customWidth="1"/>
    <col min="1013" max="1013" width="16.140625" customWidth="1"/>
    <col min="1014" max="1014" width="32" customWidth="1"/>
    <col min="1015" max="1015" width="27.42578125" customWidth="1"/>
    <col min="1016" max="1016" width="26.85546875" customWidth="1"/>
    <col min="1262" max="1262" width="20.7109375" customWidth="1"/>
    <col min="1263" max="1263" width="35" customWidth="1"/>
    <col min="1264" max="1264" width="34.5703125" customWidth="1"/>
    <col min="1265" max="1265" width="37.140625" customWidth="1"/>
    <col min="1266" max="1266" width="21.28515625" customWidth="1"/>
    <col min="1267" max="1267" width="19.7109375" customWidth="1"/>
    <col min="1268" max="1268" width="15.7109375" customWidth="1"/>
    <col min="1269" max="1269" width="16.140625" customWidth="1"/>
    <col min="1270" max="1270" width="32" customWidth="1"/>
    <col min="1271" max="1271" width="27.42578125" customWidth="1"/>
    <col min="1272" max="1272" width="26.85546875" customWidth="1"/>
    <col min="1518" max="1518" width="20.7109375" customWidth="1"/>
    <col min="1519" max="1519" width="35" customWidth="1"/>
    <col min="1520" max="1520" width="34.5703125" customWidth="1"/>
    <col min="1521" max="1521" width="37.140625" customWidth="1"/>
    <col min="1522" max="1522" width="21.28515625" customWidth="1"/>
    <col min="1523" max="1523" width="19.7109375" customWidth="1"/>
    <col min="1524" max="1524" width="15.7109375" customWidth="1"/>
    <col min="1525" max="1525" width="16.140625" customWidth="1"/>
    <col min="1526" max="1526" width="32" customWidth="1"/>
    <col min="1527" max="1527" width="27.42578125" customWidth="1"/>
    <col min="1528" max="1528" width="26.85546875" customWidth="1"/>
    <col min="1774" max="1774" width="20.7109375" customWidth="1"/>
    <col min="1775" max="1775" width="35" customWidth="1"/>
    <col min="1776" max="1776" width="34.5703125" customWidth="1"/>
    <col min="1777" max="1777" width="37.140625" customWidth="1"/>
    <col min="1778" max="1778" width="21.28515625" customWidth="1"/>
    <col min="1779" max="1779" width="19.7109375" customWidth="1"/>
    <col min="1780" max="1780" width="15.7109375" customWidth="1"/>
    <col min="1781" max="1781" width="16.140625" customWidth="1"/>
    <col min="1782" max="1782" width="32" customWidth="1"/>
    <col min="1783" max="1783" width="27.42578125" customWidth="1"/>
    <col min="1784" max="1784" width="26.85546875" customWidth="1"/>
    <col min="2030" max="2030" width="20.7109375" customWidth="1"/>
    <col min="2031" max="2031" width="35" customWidth="1"/>
    <col min="2032" max="2032" width="34.5703125" customWidth="1"/>
    <col min="2033" max="2033" width="37.140625" customWidth="1"/>
    <col min="2034" max="2034" width="21.28515625" customWidth="1"/>
    <col min="2035" max="2035" width="19.7109375" customWidth="1"/>
    <col min="2036" max="2036" width="15.7109375" customWidth="1"/>
    <col min="2037" max="2037" width="16.140625" customWidth="1"/>
    <col min="2038" max="2038" width="32" customWidth="1"/>
    <col min="2039" max="2039" width="27.42578125" customWidth="1"/>
    <col min="2040" max="2040" width="26.85546875" customWidth="1"/>
    <col min="2286" max="2286" width="20.7109375" customWidth="1"/>
    <col min="2287" max="2287" width="35" customWidth="1"/>
    <col min="2288" max="2288" width="34.5703125" customWidth="1"/>
    <col min="2289" max="2289" width="37.140625" customWidth="1"/>
    <col min="2290" max="2290" width="21.28515625" customWidth="1"/>
    <col min="2291" max="2291" width="19.7109375" customWidth="1"/>
    <col min="2292" max="2292" width="15.7109375" customWidth="1"/>
    <col min="2293" max="2293" width="16.140625" customWidth="1"/>
    <col min="2294" max="2294" width="32" customWidth="1"/>
    <col min="2295" max="2295" width="27.42578125" customWidth="1"/>
    <col min="2296" max="2296" width="26.85546875" customWidth="1"/>
    <col min="2542" max="2542" width="20.7109375" customWidth="1"/>
    <col min="2543" max="2543" width="35" customWidth="1"/>
    <col min="2544" max="2544" width="34.5703125" customWidth="1"/>
    <col min="2545" max="2545" width="37.140625" customWidth="1"/>
    <col min="2546" max="2546" width="21.28515625" customWidth="1"/>
    <col min="2547" max="2547" width="19.7109375" customWidth="1"/>
    <col min="2548" max="2548" width="15.7109375" customWidth="1"/>
    <col min="2549" max="2549" width="16.140625" customWidth="1"/>
    <col min="2550" max="2550" width="32" customWidth="1"/>
    <col min="2551" max="2551" width="27.42578125" customWidth="1"/>
    <col min="2552" max="2552" width="26.85546875" customWidth="1"/>
    <col min="2798" max="2798" width="20.7109375" customWidth="1"/>
    <col min="2799" max="2799" width="35" customWidth="1"/>
    <col min="2800" max="2800" width="34.5703125" customWidth="1"/>
    <col min="2801" max="2801" width="37.140625" customWidth="1"/>
    <col min="2802" max="2802" width="21.28515625" customWidth="1"/>
    <col min="2803" max="2803" width="19.7109375" customWidth="1"/>
    <col min="2804" max="2804" width="15.7109375" customWidth="1"/>
    <col min="2805" max="2805" width="16.140625" customWidth="1"/>
    <col min="2806" max="2806" width="32" customWidth="1"/>
    <col min="2807" max="2807" width="27.42578125" customWidth="1"/>
    <col min="2808" max="2808" width="26.85546875" customWidth="1"/>
    <col min="3054" max="3054" width="20.7109375" customWidth="1"/>
    <col min="3055" max="3055" width="35" customWidth="1"/>
    <col min="3056" max="3056" width="34.5703125" customWidth="1"/>
    <col min="3057" max="3057" width="37.140625" customWidth="1"/>
    <col min="3058" max="3058" width="21.28515625" customWidth="1"/>
    <col min="3059" max="3059" width="19.7109375" customWidth="1"/>
    <col min="3060" max="3060" width="15.7109375" customWidth="1"/>
    <col min="3061" max="3061" width="16.140625" customWidth="1"/>
    <col min="3062" max="3062" width="32" customWidth="1"/>
    <col min="3063" max="3063" width="27.42578125" customWidth="1"/>
    <col min="3064" max="3064" width="26.85546875" customWidth="1"/>
    <col min="3310" max="3310" width="20.7109375" customWidth="1"/>
    <col min="3311" max="3311" width="35" customWidth="1"/>
    <col min="3312" max="3312" width="34.5703125" customWidth="1"/>
    <col min="3313" max="3313" width="37.140625" customWidth="1"/>
    <col min="3314" max="3314" width="21.28515625" customWidth="1"/>
    <col min="3315" max="3315" width="19.7109375" customWidth="1"/>
    <col min="3316" max="3316" width="15.7109375" customWidth="1"/>
    <col min="3317" max="3317" width="16.140625" customWidth="1"/>
    <col min="3318" max="3318" width="32" customWidth="1"/>
    <col min="3319" max="3319" width="27.42578125" customWidth="1"/>
    <col min="3320" max="3320" width="26.85546875" customWidth="1"/>
    <col min="3566" max="3566" width="20.7109375" customWidth="1"/>
    <col min="3567" max="3567" width="35" customWidth="1"/>
    <col min="3568" max="3568" width="34.5703125" customWidth="1"/>
    <col min="3569" max="3569" width="37.140625" customWidth="1"/>
    <col min="3570" max="3570" width="21.28515625" customWidth="1"/>
    <col min="3571" max="3571" width="19.7109375" customWidth="1"/>
    <col min="3572" max="3572" width="15.7109375" customWidth="1"/>
    <col min="3573" max="3573" width="16.140625" customWidth="1"/>
    <col min="3574" max="3574" width="32" customWidth="1"/>
    <col min="3575" max="3575" width="27.42578125" customWidth="1"/>
    <col min="3576" max="3576" width="26.85546875" customWidth="1"/>
    <col min="3822" max="3822" width="20.7109375" customWidth="1"/>
    <col min="3823" max="3823" width="35" customWidth="1"/>
    <col min="3824" max="3824" width="34.5703125" customWidth="1"/>
    <col min="3825" max="3825" width="37.140625" customWidth="1"/>
    <col min="3826" max="3826" width="21.28515625" customWidth="1"/>
    <col min="3827" max="3827" width="19.7109375" customWidth="1"/>
    <col min="3828" max="3828" width="15.7109375" customWidth="1"/>
    <col min="3829" max="3829" width="16.140625" customWidth="1"/>
    <col min="3830" max="3830" width="32" customWidth="1"/>
    <col min="3831" max="3831" width="27.42578125" customWidth="1"/>
    <col min="3832" max="3832" width="26.85546875" customWidth="1"/>
    <col min="4078" max="4078" width="20.7109375" customWidth="1"/>
    <col min="4079" max="4079" width="35" customWidth="1"/>
    <col min="4080" max="4080" width="34.5703125" customWidth="1"/>
    <col min="4081" max="4081" width="37.140625" customWidth="1"/>
    <col min="4082" max="4082" width="21.28515625" customWidth="1"/>
    <col min="4083" max="4083" width="19.7109375" customWidth="1"/>
    <col min="4084" max="4084" width="15.7109375" customWidth="1"/>
    <col min="4085" max="4085" width="16.140625" customWidth="1"/>
    <col min="4086" max="4086" width="32" customWidth="1"/>
    <col min="4087" max="4087" width="27.42578125" customWidth="1"/>
    <col min="4088" max="4088" width="26.85546875" customWidth="1"/>
    <col min="4334" max="4334" width="20.7109375" customWidth="1"/>
    <col min="4335" max="4335" width="35" customWidth="1"/>
    <col min="4336" max="4336" width="34.5703125" customWidth="1"/>
    <col min="4337" max="4337" width="37.140625" customWidth="1"/>
    <col min="4338" max="4338" width="21.28515625" customWidth="1"/>
    <col min="4339" max="4339" width="19.7109375" customWidth="1"/>
    <col min="4340" max="4340" width="15.7109375" customWidth="1"/>
    <col min="4341" max="4341" width="16.140625" customWidth="1"/>
    <col min="4342" max="4342" width="32" customWidth="1"/>
    <col min="4343" max="4343" width="27.42578125" customWidth="1"/>
    <col min="4344" max="4344" width="26.85546875" customWidth="1"/>
    <col min="4590" max="4590" width="20.7109375" customWidth="1"/>
    <col min="4591" max="4591" width="35" customWidth="1"/>
    <col min="4592" max="4592" width="34.5703125" customWidth="1"/>
    <col min="4593" max="4593" width="37.140625" customWidth="1"/>
    <col min="4594" max="4594" width="21.28515625" customWidth="1"/>
    <col min="4595" max="4595" width="19.7109375" customWidth="1"/>
    <col min="4596" max="4596" width="15.7109375" customWidth="1"/>
    <col min="4597" max="4597" width="16.140625" customWidth="1"/>
    <col min="4598" max="4598" width="32" customWidth="1"/>
    <col min="4599" max="4599" width="27.42578125" customWidth="1"/>
    <col min="4600" max="4600" width="26.85546875" customWidth="1"/>
    <col min="4846" max="4846" width="20.7109375" customWidth="1"/>
    <col min="4847" max="4847" width="35" customWidth="1"/>
    <col min="4848" max="4848" width="34.5703125" customWidth="1"/>
    <col min="4849" max="4849" width="37.140625" customWidth="1"/>
    <col min="4850" max="4850" width="21.28515625" customWidth="1"/>
    <col min="4851" max="4851" width="19.7109375" customWidth="1"/>
    <col min="4852" max="4852" width="15.7109375" customWidth="1"/>
    <col min="4853" max="4853" width="16.140625" customWidth="1"/>
    <col min="4854" max="4854" width="32" customWidth="1"/>
    <col min="4855" max="4855" width="27.42578125" customWidth="1"/>
    <col min="4856" max="4856" width="26.85546875" customWidth="1"/>
    <col min="5102" max="5102" width="20.7109375" customWidth="1"/>
    <col min="5103" max="5103" width="35" customWidth="1"/>
    <col min="5104" max="5104" width="34.5703125" customWidth="1"/>
    <col min="5105" max="5105" width="37.140625" customWidth="1"/>
    <col min="5106" max="5106" width="21.28515625" customWidth="1"/>
    <col min="5107" max="5107" width="19.7109375" customWidth="1"/>
    <col min="5108" max="5108" width="15.7109375" customWidth="1"/>
    <col min="5109" max="5109" width="16.140625" customWidth="1"/>
    <col min="5110" max="5110" width="32" customWidth="1"/>
    <col min="5111" max="5111" width="27.42578125" customWidth="1"/>
    <col min="5112" max="5112" width="26.85546875" customWidth="1"/>
    <col min="5358" max="5358" width="20.7109375" customWidth="1"/>
    <col min="5359" max="5359" width="35" customWidth="1"/>
    <col min="5360" max="5360" width="34.5703125" customWidth="1"/>
    <col min="5361" max="5361" width="37.140625" customWidth="1"/>
    <col min="5362" max="5362" width="21.28515625" customWidth="1"/>
    <col min="5363" max="5363" width="19.7109375" customWidth="1"/>
    <col min="5364" max="5364" width="15.7109375" customWidth="1"/>
    <col min="5365" max="5365" width="16.140625" customWidth="1"/>
    <col min="5366" max="5366" width="32" customWidth="1"/>
    <col min="5367" max="5367" width="27.42578125" customWidth="1"/>
    <col min="5368" max="5368" width="26.85546875" customWidth="1"/>
    <col min="5614" max="5614" width="20.7109375" customWidth="1"/>
    <col min="5615" max="5615" width="35" customWidth="1"/>
    <col min="5616" max="5616" width="34.5703125" customWidth="1"/>
    <col min="5617" max="5617" width="37.140625" customWidth="1"/>
    <col min="5618" max="5618" width="21.28515625" customWidth="1"/>
    <col min="5619" max="5619" width="19.7109375" customWidth="1"/>
    <col min="5620" max="5620" width="15.7109375" customWidth="1"/>
    <col min="5621" max="5621" width="16.140625" customWidth="1"/>
    <col min="5622" max="5622" width="32" customWidth="1"/>
    <col min="5623" max="5623" width="27.42578125" customWidth="1"/>
    <col min="5624" max="5624" width="26.85546875" customWidth="1"/>
    <col min="5870" max="5870" width="20.7109375" customWidth="1"/>
    <col min="5871" max="5871" width="35" customWidth="1"/>
    <col min="5872" max="5872" width="34.5703125" customWidth="1"/>
    <col min="5873" max="5873" width="37.140625" customWidth="1"/>
    <col min="5874" max="5874" width="21.28515625" customWidth="1"/>
    <col min="5875" max="5875" width="19.7109375" customWidth="1"/>
    <col min="5876" max="5876" width="15.7109375" customWidth="1"/>
    <col min="5877" max="5877" width="16.140625" customWidth="1"/>
    <col min="5878" max="5878" width="32" customWidth="1"/>
    <col min="5879" max="5879" width="27.42578125" customWidth="1"/>
    <col min="5880" max="5880" width="26.85546875" customWidth="1"/>
    <col min="6126" max="6126" width="20.7109375" customWidth="1"/>
    <col min="6127" max="6127" width="35" customWidth="1"/>
    <col min="6128" max="6128" width="34.5703125" customWidth="1"/>
    <col min="6129" max="6129" width="37.140625" customWidth="1"/>
    <col min="6130" max="6130" width="21.28515625" customWidth="1"/>
    <col min="6131" max="6131" width="19.7109375" customWidth="1"/>
    <col min="6132" max="6132" width="15.7109375" customWidth="1"/>
    <col min="6133" max="6133" width="16.140625" customWidth="1"/>
    <col min="6134" max="6134" width="32" customWidth="1"/>
    <col min="6135" max="6135" width="27.42578125" customWidth="1"/>
    <col min="6136" max="6136" width="26.85546875" customWidth="1"/>
    <col min="6382" max="6382" width="20.7109375" customWidth="1"/>
    <col min="6383" max="6383" width="35" customWidth="1"/>
    <col min="6384" max="6384" width="34.5703125" customWidth="1"/>
    <col min="6385" max="6385" width="37.140625" customWidth="1"/>
    <col min="6386" max="6386" width="21.28515625" customWidth="1"/>
    <col min="6387" max="6387" width="19.7109375" customWidth="1"/>
    <col min="6388" max="6388" width="15.7109375" customWidth="1"/>
    <col min="6389" max="6389" width="16.140625" customWidth="1"/>
    <col min="6390" max="6390" width="32" customWidth="1"/>
    <col min="6391" max="6391" width="27.42578125" customWidth="1"/>
    <col min="6392" max="6392" width="26.85546875" customWidth="1"/>
    <col min="6638" max="6638" width="20.7109375" customWidth="1"/>
    <col min="6639" max="6639" width="35" customWidth="1"/>
    <col min="6640" max="6640" width="34.5703125" customWidth="1"/>
    <col min="6641" max="6641" width="37.140625" customWidth="1"/>
    <col min="6642" max="6642" width="21.28515625" customWidth="1"/>
    <col min="6643" max="6643" width="19.7109375" customWidth="1"/>
    <col min="6644" max="6644" width="15.7109375" customWidth="1"/>
    <col min="6645" max="6645" width="16.140625" customWidth="1"/>
    <col min="6646" max="6646" width="32" customWidth="1"/>
    <col min="6647" max="6647" width="27.42578125" customWidth="1"/>
    <col min="6648" max="6648" width="26.85546875" customWidth="1"/>
    <col min="6894" max="6894" width="20.7109375" customWidth="1"/>
    <col min="6895" max="6895" width="35" customWidth="1"/>
    <col min="6896" max="6896" width="34.5703125" customWidth="1"/>
    <col min="6897" max="6897" width="37.140625" customWidth="1"/>
    <col min="6898" max="6898" width="21.28515625" customWidth="1"/>
    <col min="6899" max="6899" width="19.7109375" customWidth="1"/>
    <col min="6900" max="6900" width="15.7109375" customWidth="1"/>
    <col min="6901" max="6901" width="16.140625" customWidth="1"/>
    <col min="6902" max="6902" width="32" customWidth="1"/>
    <col min="6903" max="6903" width="27.42578125" customWidth="1"/>
    <col min="6904" max="6904" width="26.85546875" customWidth="1"/>
    <col min="7150" max="7150" width="20.7109375" customWidth="1"/>
    <col min="7151" max="7151" width="35" customWidth="1"/>
    <col min="7152" max="7152" width="34.5703125" customWidth="1"/>
    <col min="7153" max="7153" width="37.140625" customWidth="1"/>
    <col min="7154" max="7154" width="21.28515625" customWidth="1"/>
    <col min="7155" max="7155" width="19.7109375" customWidth="1"/>
    <col min="7156" max="7156" width="15.7109375" customWidth="1"/>
    <col min="7157" max="7157" width="16.140625" customWidth="1"/>
    <col min="7158" max="7158" width="32" customWidth="1"/>
    <col min="7159" max="7159" width="27.42578125" customWidth="1"/>
    <col min="7160" max="7160" width="26.85546875" customWidth="1"/>
    <col min="7406" max="7406" width="20.7109375" customWidth="1"/>
    <col min="7407" max="7407" width="35" customWidth="1"/>
    <col min="7408" max="7408" width="34.5703125" customWidth="1"/>
    <col min="7409" max="7409" width="37.140625" customWidth="1"/>
    <col min="7410" max="7410" width="21.28515625" customWidth="1"/>
    <col min="7411" max="7411" width="19.7109375" customWidth="1"/>
    <col min="7412" max="7412" width="15.7109375" customWidth="1"/>
    <col min="7413" max="7413" width="16.140625" customWidth="1"/>
    <col min="7414" max="7414" width="32" customWidth="1"/>
    <col min="7415" max="7415" width="27.42578125" customWidth="1"/>
    <col min="7416" max="7416" width="26.85546875" customWidth="1"/>
    <col min="7662" max="7662" width="20.7109375" customWidth="1"/>
    <col min="7663" max="7663" width="35" customWidth="1"/>
    <col min="7664" max="7664" width="34.5703125" customWidth="1"/>
    <col min="7665" max="7665" width="37.140625" customWidth="1"/>
    <col min="7666" max="7666" width="21.28515625" customWidth="1"/>
    <col min="7667" max="7667" width="19.7109375" customWidth="1"/>
    <col min="7668" max="7668" width="15.7109375" customWidth="1"/>
    <col min="7669" max="7669" width="16.140625" customWidth="1"/>
    <col min="7670" max="7670" width="32" customWidth="1"/>
    <col min="7671" max="7671" width="27.42578125" customWidth="1"/>
    <col min="7672" max="7672" width="26.85546875" customWidth="1"/>
    <col min="7918" max="7918" width="20.7109375" customWidth="1"/>
    <col min="7919" max="7919" width="35" customWidth="1"/>
    <col min="7920" max="7920" width="34.5703125" customWidth="1"/>
    <col min="7921" max="7921" width="37.140625" customWidth="1"/>
    <col min="7922" max="7922" width="21.28515625" customWidth="1"/>
    <col min="7923" max="7923" width="19.7109375" customWidth="1"/>
    <col min="7924" max="7924" width="15.7109375" customWidth="1"/>
    <col min="7925" max="7925" width="16.140625" customWidth="1"/>
    <col min="7926" max="7926" width="32" customWidth="1"/>
    <col min="7927" max="7927" width="27.42578125" customWidth="1"/>
    <col min="7928" max="7928" width="26.85546875" customWidth="1"/>
    <col min="8174" max="8174" width="20.7109375" customWidth="1"/>
    <col min="8175" max="8175" width="35" customWidth="1"/>
    <col min="8176" max="8176" width="34.5703125" customWidth="1"/>
    <col min="8177" max="8177" width="37.140625" customWidth="1"/>
    <col min="8178" max="8178" width="21.28515625" customWidth="1"/>
    <col min="8179" max="8179" width="19.7109375" customWidth="1"/>
    <col min="8180" max="8180" width="15.7109375" customWidth="1"/>
    <col min="8181" max="8181" width="16.140625" customWidth="1"/>
    <col min="8182" max="8182" width="32" customWidth="1"/>
    <col min="8183" max="8183" width="27.42578125" customWidth="1"/>
    <col min="8184" max="8184" width="26.85546875" customWidth="1"/>
    <col min="8430" max="8430" width="20.7109375" customWidth="1"/>
    <col min="8431" max="8431" width="35" customWidth="1"/>
    <col min="8432" max="8432" width="34.5703125" customWidth="1"/>
    <col min="8433" max="8433" width="37.140625" customWidth="1"/>
    <col min="8434" max="8434" width="21.28515625" customWidth="1"/>
    <col min="8435" max="8435" width="19.7109375" customWidth="1"/>
    <col min="8436" max="8436" width="15.7109375" customWidth="1"/>
    <col min="8437" max="8437" width="16.140625" customWidth="1"/>
    <col min="8438" max="8438" width="32" customWidth="1"/>
    <col min="8439" max="8439" width="27.42578125" customWidth="1"/>
    <col min="8440" max="8440" width="26.85546875" customWidth="1"/>
    <col min="8686" max="8686" width="20.7109375" customWidth="1"/>
    <col min="8687" max="8687" width="35" customWidth="1"/>
    <col min="8688" max="8688" width="34.5703125" customWidth="1"/>
    <col min="8689" max="8689" width="37.140625" customWidth="1"/>
    <col min="8690" max="8690" width="21.28515625" customWidth="1"/>
    <col min="8691" max="8691" width="19.7109375" customWidth="1"/>
    <col min="8692" max="8692" width="15.7109375" customWidth="1"/>
    <col min="8693" max="8693" width="16.140625" customWidth="1"/>
    <col min="8694" max="8694" width="32" customWidth="1"/>
    <col min="8695" max="8695" width="27.42578125" customWidth="1"/>
    <col min="8696" max="8696" width="26.85546875" customWidth="1"/>
    <col min="8942" max="8942" width="20.7109375" customWidth="1"/>
    <col min="8943" max="8943" width="35" customWidth="1"/>
    <col min="8944" max="8944" width="34.5703125" customWidth="1"/>
    <col min="8945" max="8945" width="37.140625" customWidth="1"/>
    <col min="8946" max="8946" width="21.28515625" customWidth="1"/>
    <col min="8947" max="8947" width="19.7109375" customWidth="1"/>
    <col min="8948" max="8948" width="15.7109375" customWidth="1"/>
    <col min="8949" max="8949" width="16.140625" customWidth="1"/>
    <col min="8950" max="8950" width="32" customWidth="1"/>
    <col min="8951" max="8951" width="27.42578125" customWidth="1"/>
    <col min="8952" max="8952" width="26.85546875" customWidth="1"/>
    <col min="9198" max="9198" width="20.7109375" customWidth="1"/>
    <col min="9199" max="9199" width="35" customWidth="1"/>
    <col min="9200" max="9200" width="34.5703125" customWidth="1"/>
    <col min="9201" max="9201" width="37.140625" customWidth="1"/>
    <col min="9202" max="9202" width="21.28515625" customWidth="1"/>
    <col min="9203" max="9203" width="19.7109375" customWidth="1"/>
    <col min="9204" max="9204" width="15.7109375" customWidth="1"/>
    <col min="9205" max="9205" width="16.140625" customWidth="1"/>
    <col min="9206" max="9206" width="32" customWidth="1"/>
    <col min="9207" max="9207" width="27.42578125" customWidth="1"/>
    <col min="9208" max="9208" width="26.85546875" customWidth="1"/>
    <col min="9454" max="9454" width="20.7109375" customWidth="1"/>
    <col min="9455" max="9455" width="35" customWidth="1"/>
    <col min="9456" max="9456" width="34.5703125" customWidth="1"/>
    <col min="9457" max="9457" width="37.140625" customWidth="1"/>
    <col min="9458" max="9458" width="21.28515625" customWidth="1"/>
    <col min="9459" max="9459" width="19.7109375" customWidth="1"/>
    <col min="9460" max="9460" width="15.7109375" customWidth="1"/>
    <col min="9461" max="9461" width="16.140625" customWidth="1"/>
    <col min="9462" max="9462" width="32" customWidth="1"/>
    <col min="9463" max="9463" width="27.42578125" customWidth="1"/>
    <col min="9464" max="9464" width="26.85546875" customWidth="1"/>
    <col min="9710" max="9710" width="20.7109375" customWidth="1"/>
    <col min="9711" max="9711" width="35" customWidth="1"/>
    <col min="9712" max="9712" width="34.5703125" customWidth="1"/>
    <col min="9713" max="9713" width="37.140625" customWidth="1"/>
    <col min="9714" max="9714" width="21.28515625" customWidth="1"/>
    <col min="9715" max="9715" width="19.7109375" customWidth="1"/>
    <col min="9716" max="9716" width="15.7109375" customWidth="1"/>
    <col min="9717" max="9717" width="16.140625" customWidth="1"/>
    <col min="9718" max="9718" width="32" customWidth="1"/>
    <col min="9719" max="9719" width="27.42578125" customWidth="1"/>
    <col min="9720" max="9720" width="26.85546875" customWidth="1"/>
    <col min="9966" max="9966" width="20.7109375" customWidth="1"/>
    <col min="9967" max="9967" width="35" customWidth="1"/>
    <col min="9968" max="9968" width="34.5703125" customWidth="1"/>
    <col min="9969" max="9969" width="37.140625" customWidth="1"/>
    <col min="9970" max="9970" width="21.28515625" customWidth="1"/>
    <col min="9971" max="9971" width="19.7109375" customWidth="1"/>
    <col min="9972" max="9972" width="15.7109375" customWidth="1"/>
    <col min="9973" max="9973" width="16.140625" customWidth="1"/>
    <col min="9974" max="9974" width="32" customWidth="1"/>
    <col min="9975" max="9975" width="27.42578125" customWidth="1"/>
    <col min="9976" max="9976" width="26.85546875" customWidth="1"/>
    <col min="10222" max="10222" width="20.7109375" customWidth="1"/>
    <col min="10223" max="10223" width="35" customWidth="1"/>
    <col min="10224" max="10224" width="34.5703125" customWidth="1"/>
    <col min="10225" max="10225" width="37.140625" customWidth="1"/>
    <col min="10226" max="10226" width="21.28515625" customWidth="1"/>
    <col min="10227" max="10227" width="19.7109375" customWidth="1"/>
    <col min="10228" max="10228" width="15.7109375" customWidth="1"/>
    <col min="10229" max="10229" width="16.140625" customWidth="1"/>
    <col min="10230" max="10230" width="32" customWidth="1"/>
    <col min="10231" max="10231" width="27.42578125" customWidth="1"/>
    <col min="10232" max="10232" width="26.85546875" customWidth="1"/>
    <col min="10478" max="10478" width="20.7109375" customWidth="1"/>
    <col min="10479" max="10479" width="35" customWidth="1"/>
    <col min="10480" max="10480" width="34.5703125" customWidth="1"/>
    <col min="10481" max="10481" width="37.140625" customWidth="1"/>
    <col min="10482" max="10482" width="21.28515625" customWidth="1"/>
    <col min="10483" max="10483" width="19.7109375" customWidth="1"/>
    <col min="10484" max="10484" width="15.7109375" customWidth="1"/>
    <col min="10485" max="10485" width="16.140625" customWidth="1"/>
    <col min="10486" max="10486" width="32" customWidth="1"/>
    <col min="10487" max="10487" width="27.42578125" customWidth="1"/>
    <col min="10488" max="10488" width="26.85546875" customWidth="1"/>
    <col min="10734" max="10734" width="20.7109375" customWidth="1"/>
    <col min="10735" max="10735" width="35" customWidth="1"/>
    <col min="10736" max="10736" width="34.5703125" customWidth="1"/>
    <col min="10737" max="10737" width="37.140625" customWidth="1"/>
    <col min="10738" max="10738" width="21.28515625" customWidth="1"/>
    <col min="10739" max="10739" width="19.7109375" customWidth="1"/>
    <col min="10740" max="10740" width="15.7109375" customWidth="1"/>
    <col min="10741" max="10741" width="16.140625" customWidth="1"/>
    <col min="10742" max="10742" width="32" customWidth="1"/>
    <col min="10743" max="10743" width="27.42578125" customWidth="1"/>
    <col min="10744" max="10744" width="26.85546875" customWidth="1"/>
    <col min="10990" max="10990" width="20.7109375" customWidth="1"/>
    <col min="10991" max="10991" width="35" customWidth="1"/>
    <col min="10992" max="10992" width="34.5703125" customWidth="1"/>
    <col min="10993" max="10993" width="37.140625" customWidth="1"/>
    <col min="10994" max="10994" width="21.28515625" customWidth="1"/>
    <col min="10995" max="10995" width="19.7109375" customWidth="1"/>
    <col min="10996" max="10996" width="15.7109375" customWidth="1"/>
    <col min="10997" max="10997" width="16.140625" customWidth="1"/>
    <col min="10998" max="10998" width="32" customWidth="1"/>
    <col min="10999" max="10999" width="27.42578125" customWidth="1"/>
    <col min="11000" max="11000" width="26.85546875" customWidth="1"/>
    <col min="11246" max="11246" width="20.7109375" customWidth="1"/>
    <col min="11247" max="11247" width="35" customWidth="1"/>
    <col min="11248" max="11248" width="34.5703125" customWidth="1"/>
    <col min="11249" max="11249" width="37.140625" customWidth="1"/>
    <col min="11250" max="11250" width="21.28515625" customWidth="1"/>
    <col min="11251" max="11251" width="19.7109375" customWidth="1"/>
    <col min="11252" max="11252" width="15.7109375" customWidth="1"/>
    <col min="11253" max="11253" width="16.140625" customWidth="1"/>
    <col min="11254" max="11254" width="32" customWidth="1"/>
    <col min="11255" max="11255" width="27.42578125" customWidth="1"/>
    <col min="11256" max="11256" width="26.85546875" customWidth="1"/>
    <col min="11502" max="11502" width="20.7109375" customWidth="1"/>
    <col min="11503" max="11503" width="35" customWidth="1"/>
    <col min="11504" max="11504" width="34.5703125" customWidth="1"/>
    <col min="11505" max="11505" width="37.140625" customWidth="1"/>
    <col min="11506" max="11506" width="21.28515625" customWidth="1"/>
    <col min="11507" max="11507" width="19.7109375" customWidth="1"/>
    <col min="11508" max="11508" width="15.7109375" customWidth="1"/>
    <col min="11509" max="11509" width="16.140625" customWidth="1"/>
    <col min="11510" max="11510" width="32" customWidth="1"/>
    <col min="11511" max="11511" width="27.42578125" customWidth="1"/>
    <col min="11512" max="11512" width="26.85546875" customWidth="1"/>
    <col min="11758" max="11758" width="20.7109375" customWidth="1"/>
    <col min="11759" max="11759" width="35" customWidth="1"/>
    <col min="11760" max="11760" width="34.5703125" customWidth="1"/>
    <col min="11761" max="11761" width="37.140625" customWidth="1"/>
    <col min="11762" max="11762" width="21.28515625" customWidth="1"/>
    <col min="11763" max="11763" width="19.7109375" customWidth="1"/>
    <col min="11764" max="11764" width="15.7109375" customWidth="1"/>
    <col min="11765" max="11765" width="16.140625" customWidth="1"/>
    <col min="11766" max="11766" width="32" customWidth="1"/>
    <col min="11767" max="11767" width="27.42578125" customWidth="1"/>
    <col min="11768" max="11768" width="26.85546875" customWidth="1"/>
    <col min="12014" max="12014" width="20.7109375" customWidth="1"/>
    <col min="12015" max="12015" width="35" customWidth="1"/>
    <col min="12016" max="12016" width="34.5703125" customWidth="1"/>
    <col min="12017" max="12017" width="37.140625" customWidth="1"/>
    <col min="12018" max="12018" width="21.28515625" customWidth="1"/>
    <col min="12019" max="12019" width="19.7109375" customWidth="1"/>
    <col min="12020" max="12020" width="15.7109375" customWidth="1"/>
    <col min="12021" max="12021" width="16.140625" customWidth="1"/>
    <col min="12022" max="12022" width="32" customWidth="1"/>
    <col min="12023" max="12023" width="27.42578125" customWidth="1"/>
    <col min="12024" max="12024" width="26.85546875" customWidth="1"/>
    <col min="12270" max="12270" width="20.7109375" customWidth="1"/>
    <col min="12271" max="12271" width="35" customWidth="1"/>
    <col min="12272" max="12272" width="34.5703125" customWidth="1"/>
    <col min="12273" max="12273" width="37.140625" customWidth="1"/>
    <col min="12274" max="12274" width="21.28515625" customWidth="1"/>
    <col min="12275" max="12275" width="19.7109375" customWidth="1"/>
    <col min="12276" max="12276" width="15.7109375" customWidth="1"/>
    <col min="12277" max="12277" width="16.140625" customWidth="1"/>
    <col min="12278" max="12278" width="32" customWidth="1"/>
    <col min="12279" max="12279" width="27.42578125" customWidth="1"/>
    <col min="12280" max="12280" width="26.85546875" customWidth="1"/>
    <col min="12526" max="12526" width="20.7109375" customWidth="1"/>
    <col min="12527" max="12527" width="35" customWidth="1"/>
    <col min="12528" max="12528" width="34.5703125" customWidth="1"/>
    <col min="12529" max="12529" width="37.140625" customWidth="1"/>
    <col min="12530" max="12530" width="21.28515625" customWidth="1"/>
    <col min="12531" max="12531" width="19.7109375" customWidth="1"/>
    <col min="12532" max="12532" width="15.7109375" customWidth="1"/>
    <col min="12533" max="12533" width="16.140625" customWidth="1"/>
    <col min="12534" max="12534" width="32" customWidth="1"/>
    <col min="12535" max="12535" width="27.42578125" customWidth="1"/>
    <col min="12536" max="12536" width="26.85546875" customWidth="1"/>
    <col min="12782" max="12782" width="20.7109375" customWidth="1"/>
    <col min="12783" max="12783" width="35" customWidth="1"/>
    <col min="12784" max="12784" width="34.5703125" customWidth="1"/>
    <col min="12785" max="12785" width="37.140625" customWidth="1"/>
    <col min="12786" max="12786" width="21.28515625" customWidth="1"/>
    <col min="12787" max="12787" width="19.7109375" customWidth="1"/>
    <col min="12788" max="12788" width="15.7109375" customWidth="1"/>
    <col min="12789" max="12789" width="16.140625" customWidth="1"/>
    <col min="12790" max="12790" width="32" customWidth="1"/>
    <col min="12791" max="12791" width="27.42578125" customWidth="1"/>
    <col min="12792" max="12792" width="26.85546875" customWidth="1"/>
    <col min="13038" max="13038" width="20.7109375" customWidth="1"/>
    <col min="13039" max="13039" width="35" customWidth="1"/>
    <col min="13040" max="13040" width="34.5703125" customWidth="1"/>
    <col min="13041" max="13041" width="37.140625" customWidth="1"/>
    <col min="13042" max="13042" width="21.28515625" customWidth="1"/>
    <col min="13043" max="13043" width="19.7109375" customWidth="1"/>
    <col min="13044" max="13044" width="15.7109375" customWidth="1"/>
    <col min="13045" max="13045" width="16.140625" customWidth="1"/>
    <col min="13046" max="13046" width="32" customWidth="1"/>
    <col min="13047" max="13047" width="27.42578125" customWidth="1"/>
    <col min="13048" max="13048" width="26.85546875" customWidth="1"/>
    <col min="13294" max="13294" width="20.7109375" customWidth="1"/>
    <col min="13295" max="13295" width="35" customWidth="1"/>
    <col min="13296" max="13296" width="34.5703125" customWidth="1"/>
    <col min="13297" max="13297" width="37.140625" customWidth="1"/>
    <col min="13298" max="13298" width="21.28515625" customWidth="1"/>
    <col min="13299" max="13299" width="19.7109375" customWidth="1"/>
    <col min="13300" max="13300" width="15.7109375" customWidth="1"/>
    <col min="13301" max="13301" width="16.140625" customWidth="1"/>
    <col min="13302" max="13302" width="32" customWidth="1"/>
    <col min="13303" max="13303" width="27.42578125" customWidth="1"/>
    <col min="13304" max="13304" width="26.85546875" customWidth="1"/>
    <col min="13550" max="13550" width="20.7109375" customWidth="1"/>
    <col min="13551" max="13551" width="35" customWidth="1"/>
    <col min="13552" max="13552" width="34.5703125" customWidth="1"/>
    <col min="13553" max="13553" width="37.140625" customWidth="1"/>
    <col min="13554" max="13554" width="21.28515625" customWidth="1"/>
    <col min="13555" max="13555" width="19.7109375" customWidth="1"/>
    <col min="13556" max="13556" width="15.7109375" customWidth="1"/>
    <col min="13557" max="13557" width="16.140625" customWidth="1"/>
    <col min="13558" max="13558" width="32" customWidth="1"/>
    <col min="13559" max="13559" width="27.42578125" customWidth="1"/>
    <col min="13560" max="13560" width="26.85546875" customWidth="1"/>
    <col min="13806" max="13806" width="20.7109375" customWidth="1"/>
    <col min="13807" max="13807" width="35" customWidth="1"/>
    <col min="13808" max="13808" width="34.5703125" customWidth="1"/>
    <col min="13809" max="13809" width="37.140625" customWidth="1"/>
    <col min="13810" max="13810" width="21.28515625" customWidth="1"/>
    <col min="13811" max="13811" width="19.7109375" customWidth="1"/>
    <col min="13812" max="13812" width="15.7109375" customWidth="1"/>
    <col min="13813" max="13813" width="16.140625" customWidth="1"/>
    <col min="13814" max="13814" width="32" customWidth="1"/>
    <col min="13815" max="13815" width="27.42578125" customWidth="1"/>
    <col min="13816" max="13816" width="26.85546875" customWidth="1"/>
    <col min="14062" max="14062" width="20.7109375" customWidth="1"/>
    <col min="14063" max="14063" width="35" customWidth="1"/>
    <col min="14064" max="14064" width="34.5703125" customWidth="1"/>
    <col min="14065" max="14065" width="37.140625" customWidth="1"/>
    <col min="14066" max="14066" width="21.28515625" customWidth="1"/>
    <col min="14067" max="14067" width="19.7109375" customWidth="1"/>
    <col min="14068" max="14068" width="15.7109375" customWidth="1"/>
    <col min="14069" max="14069" width="16.140625" customWidth="1"/>
    <col min="14070" max="14070" width="32" customWidth="1"/>
    <col min="14071" max="14071" width="27.42578125" customWidth="1"/>
    <col min="14072" max="14072" width="26.85546875" customWidth="1"/>
    <col min="14318" max="14318" width="20.7109375" customWidth="1"/>
    <col min="14319" max="14319" width="35" customWidth="1"/>
    <col min="14320" max="14320" width="34.5703125" customWidth="1"/>
    <col min="14321" max="14321" width="37.140625" customWidth="1"/>
    <col min="14322" max="14322" width="21.28515625" customWidth="1"/>
    <col min="14323" max="14323" width="19.7109375" customWidth="1"/>
    <col min="14324" max="14324" width="15.7109375" customWidth="1"/>
    <col min="14325" max="14325" width="16.140625" customWidth="1"/>
    <col min="14326" max="14326" width="32" customWidth="1"/>
    <col min="14327" max="14327" width="27.42578125" customWidth="1"/>
    <col min="14328" max="14328" width="26.85546875" customWidth="1"/>
    <col min="14574" max="14574" width="20.7109375" customWidth="1"/>
    <col min="14575" max="14575" width="35" customWidth="1"/>
    <col min="14576" max="14576" width="34.5703125" customWidth="1"/>
    <col min="14577" max="14577" width="37.140625" customWidth="1"/>
    <col min="14578" max="14578" width="21.28515625" customWidth="1"/>
    <col min="14579" max="14579" width="19.7109375" customWidth="1"/>
    <col min="14580" max="14580" width="15.7109375" customWidth="1"/>
    <col min="14581" max="14581" width="16.140625" customWidth="1"/>
    <col min="14582" max="14582" width="32" customWidth="1"/>
    <col min="14583" max="14583" width="27.42578125" customWidth="1"/>
    <col min="14584" max="14584" width="26.85546875" customWidth="1"/>
    <col min="14830" max="14830" width="20.7109375" customWidth="1"/>
    <col min="14831" max="14831" width="35" customWidth="1"/>
    <col min="14832" max="14832" width="34.5703125" customWidth="1"/>
    <col min="14833" max="14833" width="37.140625" customWidth="1"/>
    <col min="14834" max="14834" width="21.28515625" customWidth="1"/>
    <col min="14835" max="14835" width="19.7109375" customWidth="1"/>
    <col min="14836" max="14836" width="15.7109375" customWidth="1"/>
    <col min="14837" max="14837" width="16.140625" customWidth="1"/>
    <col min="14838" max="14838" width="32" customWidth="1"/>
    <col min="14839" max="14839" width="27.42578125" customWidth="1"/>
    <col min="14840" max="14840" width="26.85546875" customWidth="1"/>
    <col min="15086" max="15086" width="20.7109375" customWidth="1"/>
    <col min="15087" max="15087" width="35" customWidth="1"/>
    <col min="15088" max="15088" width="34.5703125" customWidth="1"/>
    <col min="15089" max="15089" width="37.140625" customWidth="1"/>
    <col min="15090" max="15090" width="21.28515625" customWidth="1"/>
    <col min="15091" max="15091" width="19.7109375" customWidth="1"/>
    <col min="15092" max="15092" width="15.7109375" customWidth="1"/>
    <col min="15093" max="15093" width="16.140625" customWidth="1"/>
    <col min="15094" max="15094" width="32" customWidth="1"/>
    <col min="15095" max="15095" width="27.42578125" customWidth="1"/>
    <col min="15096" max="15096" width="26.85546875" customWidth="1"/>
    <col min="15342" max="15342" width="20.7109375" customWidth="1"/>
    <col min="15343" max="15343" width="35" customWidth="1"/>
    <col min="15344" max="15344" width="34.5703125" customWidth="1"/>
    <col min="15345" max="15345" width="37.140625" customWidth="1"/>
    <col min="15346" max="15346" width="21.28515625" customWidth="1"/>
    <col min="15347" max="15347" width="19.7109375" customWidth="1"/>
    <col min="15348" max="15348" width="15.7109375" customWidth="1"/>
    <col min="15349" max="15349" width="16.140625" customWidth="1"/>
    <col min="15350" max="15350" width="32" customWidth="1"/>
    <col min="15351" max="15351" width="27.42578125" customWidth="1"/>
    <col min="15352" max="15352" width="26.85546875" customWidth="1"/>
    <col min="15598" max="15598" width="20.7109375" customWidth="1"/>
    <col min="15599" max="15599" width="35" customWidth="1"/>
    <col min="15600" max="15600" width="34.5703125" customWidth="1"/>
    <col min="15601" max="15601" width="37.140625" customWidth="1"/>
    <col min="15602" max="15602" width="21.28515625" customWidth="1"/>
    <col min="15603" max="15603" width="19.7109375" customWidth="1"/>
    <col min="15604" max="15604" width="15.7109375" customWidth="1"/>
    <col min="15605" max="15605" width="16.140625" customWidth="1"/>
    <col min="15606" max="15606" width="32" customWidth="1"/>
    <col min="15607" max="15607" width="27.42578125" customWidth="1"/>
    <col min="15608" max="15608" width="26.85546875" customWidth="1"/>
    <col min="15854" max="15854" width="20.7109375" customWidth="1"/>
    <col min="15855" max="15855" width="35" customWidth="1"/>
    <col min="15856" max="15856" width="34.5703125" customWidth="1"/>
    <col min="15857" max="15857" width="37.140625" customWidth="1"/>
    <col min="15858" max="15858" width="21.28515625" customWidth="1"/>
    <col min="15859" max="15859" width="19.7109375" customWidth="1"/>
    <col min="15860" max="15860" width="15.7109375" customWidth="1"/>
    <col min="15861" max="15861" width="16.140625" customWidth="1"/>
    <col min="15862" max="15862" width="32" customWidth="1"/>
    <col min="15863" max="15863" width="27.42578125" customWidth="1"/>
    <col min="15864" max="15864" width="26.85546875" customWidth="1"/>
    <col min="16110" max="16110" width="20.7109375" customWidth="1"/>
    <col min="16111" max="16111" width="35" customWidth="1"/>
    <col min="16112" max="16112" width="34.5703125" customWidth="1"/>
    <col min="16113" max="16113" width="37.140625" customWidth="1"/>
    <col min="16114" max="16114" width="21.28515625" customWidth="1"/>
    <col min="16115" max="16115" width="19.7109375" customWidth="1"/>
    <col min="16116" max="16116" width="15.7109375" customWidth="1"/>
    <col min="16117" max="16117" width="16.140625" customWidth="1"/>
    <col min="16118" max="16118" width="32" customWidth="1"/>
    <col min="16119" max="16119" width="27.42578125" customWidth="1"/>
    <col min="16120" max="16120" width="26.85546875" customWidth="1"/>
  </cols>
  <sheetData>
    <row r="1" spans="1:20" x14ac:dyDescent="0.25">
      <c r="A1" s="1479" t="s">
        <v>1299</v>
      </c>
      <c r="B1" s="1479"/>
      <c r="C1" s="1480" t="s">
        <v>2147</v>
      </c>
      <c r="D1" s="1480"/>
      <c r="E1" s="1480"/>
      <c r="F1" s="1480"/>
      <c r="G1" s="1480"/>
      <c r="H1" s="1480"/>
      <c r="I1" s="1480"/>
      <c r="J1" s="1480"/>
      <c r="K1" s="1480"/>
      <c r="L1" s="1480"/>
    </row>
    <row r="2" spans="1:20" x14ac:dyDescent="0.25">
      <c r="A2" s="1479" t="s">
        <v>1300</v>
      </c>
      <c r="B2" s="1479"/>
      <c r="C2" s="1480" t="s">
        <v>1301</v>
      </c>
      <c r="D2" s="1480"/>
      <c r="E2" s="1480"/>
      <c r="F2" s="1480"/>
      <c r="G2" s="1480"/>
      <c r="H2" s="1480"/>
      <c r="I2" s="1480"/>
      <c r="J2" s="1480"/>
      <c r="K2" s="1480"/>
      <c r="L2" s="1480"/>
    </row>
    <row r="3" spans="1:20" x14ac:dyDescent="0.25">
      <c r="A3" s="1479" t="s">
        <v>1302</v>
      </c>
      <c r="B3" s="1479"/>
      <c r="C3" s="1480" t="s">
        <v>1303</v>
      </c>
      <c r="D3" s="1480"/>
      <c r="E3" s="1480"/>
      <c r="F3" s="1480"/>
      <c r="G3" s="1480"/>
      <c r="H3" s="1480"/>
      <c r="I3" s="1480"/>
      <c r="J3" s="1480"/>
      <c r="K3" s="1480"/>
      <c r="L3" s="1480"/>
    </row>
    <row r="4" spans="1:20" x14ac:dyDescent="0.25">
      <c r="A4" s="1479" t="s">
        <v>1304</v>
      </c>
      <c r="B4" s="1479"/>
      <c r="C4" s="1481" t="s">
        <v>1305</v>
      </c>
      <c r="D4" s="1481"/>
      <c r="E4" s="1481"/>
      <c r="F4" s="1481"/>
      <c r="G4" s="1481"/>
      <c r="H4" s="1481"/>
      <c r="I4" s="1481"/>
      <c r="J4" s="1481"/>
      <c r="K4" s="1481"/>
      <c r="L4" s="1481"/>
    </row>
    <row r="5" spans="1:20" x14ac:dyDescent="0.25">
      <c r="A5" s="1479" t="s">
        <v>1306</v>
      </c>
      <c r="B5" s="1479"/>
      <c r="C5" s="1480" t="s">
        <v>1307</v>
      </c>
      <c r="D5" s="1480"/>
      <c r="E5" s="1480"/>
      <c r="F5" s="1480"/>
      <c r="G5" s="1480"/>
      <c r="H5" s="1480"/>
      <c r="I5" s="1480"/>
      <c r="J5" s="1480"/>
      <c r="K5" s="1480"/>
      <c r="L5" s="1480"/>
    </row>
    <row r="6" spans="1:20" x14ac:dyDescent="0.25">
      <c r="D6" s="991"/>
      <c r="E6" s="991"/>
      <c r="F6" s="991"/>
      <c r="K6" s="991"/>
    </row>
    <row r="7" spans="1:20" ht="20.25" x14ac:dyDescent="0.3">
      <c r="A7" s="1482"/>
      <c r="B7" s="1482"/>
      <c r="C7" s="1482"/>
      <c r="D7" s="1482"/>
      <c r="E7" s="1482"/>
      <c r="F7" s="1482"/>
      <c r="G7" s="1482"/>
      <c r="H7" s="1482"/>
      <c r="I7" s="1482"/>
      <c r="J7" s="1482"/>
      <c r="K7" s="1482"/>
      <c r="L7" s="1482"/>
    </row>
    <row r="8" spans="1:20" ht="31.5" x14ac:dyDescent="0.25">
      <c r="A8" s="1492"/>
      <c r="B8" s="1196" t="s">
        <v>1308</v>
      </c>
      <c r="C8" s="1490" t="s">
        <v>1309</v>
      </c>
      <c r="D8" s="1490"/>
      <c r="E8" s="1490"/>
      <c r="F8" s="1490"/>
      <c r="G8" s="1490"/>
      <c r="H8" s="1196" t="s">
        <v>1310</v>
      </c>
      <c r="I8" s="1196" t="s">
        <v>1311</v>
      </c>
      <c r="J8" s="1196" t="s">
        <v>1311</v>
      </c>
      <c r="K8" s="1196" t="s">
        <v>1312</v>
      </c>
      <c r="L8" s="1493" t="s">
        <v>1313</v>
      </c>
      <c r="M8" s="1490" t="s">
        <v>1314</v>
      </c>
      <c r="N8" s="1490" t="s">
        <v>1315</v>
      </c>
    </row>
    <row r="9" spans="1:20" ht="31.5" x14ac:dyDescent="0.25">
      <c r="A9" s="1492"/>
      <c r="B9" s="1196" t="s">
        <v>1316</v>
      </c>
      <c r="C9" s="1196" t="s">
        <v>1317</v>
      </c>
      <c r="D9" s="1196" t="s">
        <v>1318</v>
      </c>
      <c r="E9" s="1196" t="s">
        <v>1319</v>
      </c>
      <c r="F9" s="1196" t="s">
        <v>1320</v>
      </c>
      <c r="G9" s="1196" t="s">
        <v>1321</v>
      </c>
      <c r="H9" s="993" t="s">
        <v>1322</v>
      </c>
      <c r="I9" s="993">
        <v>2018</v>
      </c>
      <c r="J9" s="993">
        <v>2020</v>
      </c>
      <c r="K9" s="1196" t="s">
        <v>1323</v>
      </c>
      <c r="L9" s="1493"/>
      <c r="M9" s="1490"/>
      <c r="N9" s="1490"/>
    </row>
    <row r="10" spans="1:20" ht="133.5" customHeight="1" x14ac:dyDescent="0.25">
      <c r="A10" s="994" t="s">
        <v>1324</v>
      </c>
      <c r="B10" s="995" t="s">
        <v>1325</v>
      </c>
      <c r="C10" s="995" t="s">
        <v>1326</v>
      </c>
      <c r="D10" s="995" t="s">
        <v>1327</v>
      </c>
      <c r="E10" s="995" t="s">
        <v>1328</v>
      </c>
      <c r="F10" s="995" t="s">
        <v>1329</v>
      </c>
      <c r="G10" s="995" t="s">
        <v>1330</v>
      </c>
      <c r="H10" s="996">
        <v>4116</v>
      </c>
      <c r="I10" s="996">
        <v>62.7</v>
      </c>
      <c r="J10" s="996">
        <v>3400</v>
      </c>
      <c r="K10" s="997" t="s">
        <v>1331</v>
      </c>
      <c r="L10" s="998" t="s">
        <v>1332</v>
      </c>
      <c r="M10" s="999">
        <v>866</v>
      </c>
      <c r="N10" s="1000">
        <f>M10/J10</f>
        <v>0.25470588235294117</v>
      </c>
    </row>
    <row r="11" spans="1:20" ht="151.5" customHeight="1" x14ac:dyDescent="0.25">
      <c r="A11" s="1001" t="s">
        <v>1333</v>
      </c>
      <c r="B11" s="995" t="s">
        <v>1334</v>
      </c>
      <c r="C11" s="995" t="s">
        <v>1335</v>
      </c>
      <c r="D11" s="995" t="s">
        <v>1336</v>
      </c>
      <c r="E11" s="995" t="s">
        <v>1328</v>
      </c>
      <c r="F11" s="995" t="s">
        <v>1329</v>
      </c>
      <c r="G11" s="995" t="s">
        <v>1330</v>
      </c>
      <c r="H11" s="1002" t="s">
        <v>1337</v>
      </c>
      <c r="I11" s="1003" t="s">
        <v>1338</v>
      </c>
      <c r="J11" s="1003" t="s">
        <v>1339</v>
      </c>
      <c r="K11" s="997" t="s">
        <v>1331</v>
      </c>
      <c r="L11" s="998" t="s">
        <v>1332</v>
      </c>
      <c r="M11" s="1004">
        <v>866</v>
      </c>
      <c r="N11" s="1000">
        <v>0.42</v>
      </c>
      <c r="T11" s="1005"/>
    </row>
    <row r="12" spans="1:20" ht="84.75" customHeight="1" x14ac:dyDescent="0.25">
      <c r="A12" s="1483" t="s">
        <v>1340</v>
      </c>
      <c r="B12" s="995" t="s">
        <v>1341</v>
      </c>
      <c r="C12" s="995" t="s">
        <v>1342</v>
      </c>
      <c r="D12" s="995" t="s">
        <v>1343</v>
      </c>
      <c r="E12" s="995" t="s">
        <v>1328</v>
      </c>
      <c r="F12" s="995" t="s">
        <v>1329</v>
      </c>
      <c r="G12" s="995" t="s">
        <v>1330</v>
      </c>
      <c r="H12" s="1006" t="s">
        <v>1344</v>
      </c>
      <c r="I12" s="1007" t="s">
        <v>1345</v>
      </c>
      <c r="J12" s="1007" t="s">
        <v>1346</v>
      </c>
      <c r="K12" s="997" t="s">
        <v>1331</v>
      </c>
      <c r="L12" s="998" t="s">
        <v>1332</v>
      </c>
      <c r="M12" s="1004">
        <v>442</v>
      </c>
      <c r="N12" s="1000">
        <f>M12/1720</f>
        <v>0.25697674418604649</v>
      </c>
      <c r="S12" s="1008"/>
    </row>
    <row r="13" spans="1:20" ht="108.75" customHeight="1" x14ac:dyDescent="0.25">
      <c r="A13" s="1484"/>
      <c r="B13" s="995" t="s">
        <v>1347</v>
      </c>
      <c r="C13" s="995" t="s">
        <v>1348</v>
      </c>
      <c r="D13" s="995" t="s">
        <v>1349</v>
      </c>
      <c r="E13" s="995" t="s">
        <v>1328</v>
      </c>
      <c r="F13" s="995" t="s">
        <v>1329</v>
      </c>
      <c r="G13" s="995" t="s">
        <v>1330</v>
      </c>
      <c r="H13" s="1006" t="s">
        <v>1344</v>
      </c>
      <c r="I13" s="1007" t="s">
        <v>1350</v>
      </c>
      <c r="J13" s="1007" t="s">
        <v>1351</v>
      </c>
      <c r="K13" s="997" t="s">
        <v>1331</v>
      </c>
      <c r="L13" s="998" t="s">
        <v>1332</v>
      </c>
      <c r="M13" s="1004">
        <v>424</v>
      </c>
      <c r="N13" s="1000">
        <f>M13/1680</f>
        <v>0.25238095238095237</v>
      </c>
      <c r="O13" s="1009"/>
      <c r="R13" s="1005"/>
    </row>
    <row r="14" spans="1:20" ht="63" customHeight="1" x14ac:dyDescent="0.25">
      <c r="A14" s="1483" t="s">
        <v>1352</v>
      </c>
      <c r="B14" s="995" t="s">
        <v>1353</v>
      </c>
      <c r="C14" s="995" t="s">
        <v>1354</v>
      </c>
      <c r="D14" s="995" t="s">
        <v>1355</v>
      </c>
      <c r="E14" s="995" t="s">
        <v>1356</v>
      </c>
      <c r="F14" s="995" t="s">
        <v>1329</v>
      </c>
      <c r="G14" s="995" t="s">
        <v>1330</v>
      </c>
      <c r="H14" s="1007">
        <v>0.4</v>
      </c>
      <c r="I14" s="995">
        <v>4</v>
      </c>
      <c r="J14" s="995">
        <v>688</v>
      </c>
      <c r="K14" s="997" t="s">
        <v>1331</v>
      </c>
      <c r="L14" s="1487" t="s">
        <v>1332</v>
      </c>
      <c r="M14" s="999">
        <v>177</v>
      </c>
      <c r="N14" s="1000">
        <f>M14/J14</f>
        <v>0.25726744186046513</v>
      </c>
      <c r="O14" s="1010"/>
      <c r="P14" s="1008"/>
      <c r="S14" s="1005" t="s">
        <v>244</v>
      </c>
    </row>
    <row r="15" spans="1:20" s="1012" customFormat="1" ht="57" x14ac:dyDescent="0.25">
      <c r="A15" s="1491"/>
      <c r="B15" s="995" t="s">
        <v>1357</v>
      </c>
      <c r="C15" s="995" t="s">
        <v>1358</v>
      </c>
      <c r="D15" s="995" t="s">
        <v>1359</v>
      </c>
      <c r="E15" s="995" t="s">
        <v>1356</v>
      </c>
      <c r="F15" s="995" t="s">
        <v>1329</v>
      </c>
      <c r="G15" s="995" t="s">
        <v>1330</v>
      </c>
      <c r="H15" s="1007">
        <v>0.4</v>
      </c>
      <c r="I15" s="1006">
        <v>100000</v>
      </c>
      <c r="J15" s="1006">
        <v>688</v>
      </c>
      <c r="K15" s="997" t="s">
        <v>1331</v>
      </c>
      <c r="L15" s="1488"/>
      <c r="M15" s="1004">
        <v>177</v>
      </c>
      <c r="N15" s="1000">
        <f>M15/J15</f>
        <v>0.25726744186046513</v>
      </c>
      <c r="O15" s="1011"/>
      <c r="Q15" s="1013"/>
      <c r="R15" s="1014"/>
    </row>
    <row r="16" spans="1:20" s="1012" customFormat="1" ht="69" customHeight="1" x14ac:dyDescent="0.25">
      <c r="A16" s="1491"/>
      <c r="B16" s="995" t="s">
        <v>1360</v>
      </c>
      <c r="C16" s="995" t="s">
        <v>1361</v>
      </c>
      <c r="D16" s="995" t="s">
        <v>2216</v>
      </c>
      <c r="E16" s="995" t="s">
        <v>1356</v>
      </c>
      <c r="F16" s="995" t="s">
        <v>1329</v>
      </c>
      <c r="G16" s="995" t="s">
        <v>1330</v>
      </c>
      <c r="H16" s="1007">
        <v>0.2</v>
      </c>
      <c r="I16" s="1006">
        <v>8000</v>
      </c>
      <c r="J16" s="1006">
        <v>344</v>
      </c>
      <c r="K16" s="997" t="s">
        <v>1331</v>
      </c>
      <c r="L16" s="1488"/>
      <c r="M16" s="1004">
        <v>88</v>
      </c>
      <c r="N16" s="1000">
        <f t="shared" ref="N16" si="0">M16/J16</f>
        <v>0.2558139534883721</v>
      </c>
      <c r="O16" s="1015"/>
      <c r="P16" s="1013"/>
      <c r="Q16" s="1013"/>
    </row>
    <row r="17" spans="1:18" ht="81.75" customHeight="1" x14ac:dyDescent="0.25">
      <c r="A17" s="1491"/>
      <c r="B17" s="995" t="s">
        <v>1362</v>
      </c>
      <c r="C17" s="995" t="s">
        <v>1363</v>
      </c>
      <c r="D17" s="995" t="s">
        <v>1364</v>
      </c>
      <c r="E17" s="995" t="s">
        <v>1356</v>
      </c>
      <c r="F17" s="995" t="s">
        <v>1329</v>
      </c>
      <c r="G17" s="995" t="s">
        <v>1330</v>
      </c>
      <c r="H17" s="1007">
        <v>0.4</v>
      </c>
      <c r="I17" s="1006">
        <v>61300</v>
      </c>
      <c r="J17" s="1006">
        <v>672</v>
      </c>
      <c r="K17" s="997" t="s">
        <v>1331</v>
      </c>
      <c r="L17" s="1488"/>
      <c r="M17" s="1004">
        <v>170</v>
      </c>
      <c r="N17" s="1000">
        <f>M17/J17</f>
        <v>0.25297619047619047</v>
      </c>
      <c r="O17" s="1016"/>
    </row>
    <row r="18" spans="1:18" ht="97.5" customHeight="1" x14ac:dyDescent="0.25">
      <c r="A18" s="1491"/>
      <c r="B18" s="995" t="s">
        <v>1365</v>
      </c>
      <c r="C18" s="995" t="s">
        <v>1366</v>
      </c>
      <c r="D18" s="995" t="s">
        <v>1367</v>
      </c>
      <c r="E18" s="995" t="s">
        <v>1356</v>
      </c>
      <c r="F18" s="995" t="s">
        <v>1329</v>
      </c>
      <c r="G18" s="995" t="s">
        <v>1330</v>
      </c>
      <c r="H18" s="1007">
        <v>0.4</v>
      </c>
      <c r="I18" s="995">
        <v>40</v>
      </c>
      <c r="J18" s="995">
        <v>672</v>
      </c>
      <c r="K18" s="997" t="s">
        <v>1331</v>
      </c>
      <c r="L18" s="1488"/>
      <c r="M18" s="999">
        <v>170</v>
      </c>
      <c r="N18" s="1000">
        <f t="shared" ref="N18" si="1">M18/J18</f>
        <v>0.25297619047619047</v>
      </c>
      <c r="O18" s="1016"/>
      <c r="R18" s="1009"/>
    </row>
    <row r="19" spans="1:18" ht="80.25" customHeight="1" thickBot="1" x14ac:dyDescent="0.3">
      <c r="A19" s="1491"/>
      <c r="B19" s="1129" t="s">
        <v>1368</v>
      </c>
      <c r="C19" s="1129" t="s">
        <v>1369</v>
      </c>
      <c r="D19" s="1129" t="s">
        <v>1370</v>
      </c>
      <c r="E19" s="1129" t="s">
        <v>1356</v>
      </c>
      <c r="F19" s="1129" t="s">
        <v>1329</v>
      </c>
      <c r="G19" s="1129" t="s">
        <v>1330</v>
      </c>
      <c r="H19" s="1130">
        <v>0.2</v>
      </c>
      <c r="I19" s="1129">
        <v>160</v>
      </c>
      <c r="J19" s="1129">
        <v>336</v>
      </c>
      <c r="K19" s="1131" t="s">
        <v>1331</v>
      </c>
      <c r="L19" s="1488"/>
      <c r="M19" s="999">
        <v>84</v>
      </c>
      <c r="N19" s="1000">
        <f>M19/J19</f>
        <v>0.25</v>
      </c>
      <c r="O19" s="1016"/>
    </row>
    <row r="20" spans="1:18" ht="97.5" customHeight="1" thickTop="1" x14ac:dyDescent="0.25">
      <c r="A20" s="1132" t="s">
        <v>1324</v>
      </c>
      <c r="B20" s="1133" t="s">
        <v>2148</v>
      </c>
      <c r="C20" s="1133" t="s">
        <v>2149</v>
      </c>
      <c r="D20" s="1133" t="s">
        <v>2150</v>
      </c>
      <c r="E20" s="1133" t="s">
        <v>1328</v>
      </c>
      <c r="F20" s="1133" t="s">
        <v>1329</v>
      </c>
      <c r="G20" s="1133" t="s">
        <v>2151</v>
      </c>
      <c r="H20" s="1134">
        <v>6355</v>
      </c>
      <c r="I20" s="1134">
        <v>62.7</v>
      </c>
      <c r="J20" s="1135">
        <v>7137</v>
      </c>
      <c r="K20" s="1136" t="s">
        <v>2152</v>
      </c>
      <c r="L20" s="1137" t="s">
        <v>1332</v>
      </c>
      <c r="M20" s="1019">
        <v>1626</v>
      </c>
      <c r="N20" s="1000">
        <f>M20/J20</f>
        <v>0.22782681799075241</v>
      </c>
      <c r="P20" s="1016"/>
    </row>
    <row r="21" spans="1:18" ht="85.5" x14ac:dyDescent="0.25">
      <c r="A21" s="1001" t="s">
        <v>1333</v>
      </c>
      <c r="B21" s="995" t="s">
        <v>2153</v>
      </c>
      <c r="C21" s="995" t="s">
        <v>2154</v>
      </c>
      <c r="D21" s="995" t="s">
        <v>2155</v>
      </c>
      <c r="E21" s="995" t="s">
        <v>1328</v>
      </c>
      <c r="F21" s="995" t="s">
        <v>1329</v>
      </c>
      <c r="G21" s="995" t="s">
        <v>2151</v>
      </c>
      <c r="H21" s="1002" t="s">
        <v>2156</v>
      </c>
      <c r="I21" s="1003" t="s">
        <v>1338</v>
      </c>
      <c r="J21" s="1003" t="s">
        <v>2157</v>
      </c>
      <c r="K21" s="997" t="s">
        <v>1331</v>
      </c>
      <c r="L21" s="998" t="s">
        <v>1332</v>
      </c>
      <c r="M21" s="1138">
        <v>1626</v>
      </c>
      <c r="N21" s="1000">
        <v>0.23</v>
      </c>
      <c r="P21" s="1016"/>
    </row>
    <row r="22" spans="1:18" ht="66" customHeight="1" x14ac:dyDescent="0.25">
      <c r="A22" s="1483" t="s">
        <v>1340</v>
      </c>
      <c r="B22" s="995" t="s">
        <v>2158</v>
      </c>
      <c r="C22" s="995" t="s">
        <v>2159</v>
      </c>
      <c r="D22" s="995" t="s">
        <v>2160</v>
      </c>
      <c r="E22" s="995" t="s">
        <v>1328</v>
      </c>
      <c r="F22" s="995" t="s">
        <v>1329</v>
      </c>
      <c r="G22" s="995" t="s">
        <v>2151</v>
      </c>
      <c r="H22" s="1006" t="s">
        <v>2161</v>
      </c>
      <c r="I22" s="1007" t="s">
        <v>1345</v>
      </c>
      <c r="J22" s="1007" t="s">
        <v>2162</v>
      </c>
      <c r="K22" s="997" t="s">
        <v>1331</v>
      </c>
      <c r="L22" s="998" t="s">
        <v>1332</v>
      </c>
      <c r="M22" s="1004">
        <v>747</v>
      </c>
      <c r="N22" s="1000">
        <f>M22/1720</f>
        <v>0.43430232558139537</v>
      </c>
      <c r="P22" s="1016"/>
    </row>
    <row r="23" spans="1:18" ht="72" customHeight="1" x14ac:dyDescent="0.25">
      <c r="A23" s="1484"/>
      <c r="B23" s="995" t="s">
        <v>2163</v>
      </c>
      <c r="C23" s="995" t="s">
        <v>2159</v>
      </c>
      <c r="D23" s="995" t="s">
        <v>2164</v>
      </c>
      <c r="E23" s="995" t="s">
        <v>1328</v>
      </c>
      <c r="F23" s="995" t="s">
        <v>1329</v>
      </c>
      <c r="G23" s="995" t="s">
        <v>1330</v>
      </c>
      <c r="H23" s="1006" t="s">
        <v>1344</v>
      </c>
      <c r="I23" s="1007" t="s">
        <v>1350</v>
      </c>
      <c r="J23" s="1007" t="s">
        <v>2165</v>
      </c>
      <c r="K23" s="997" t="s">
        <v>1331</v>
      </c>
      <c r="L23" s="998" t="s">
        <v>1332</v>
      </c>
      <c r="M23" s="1004">
        <v>934</v>
      </c>
      <c r="N23" s="1000">
        <f>M23/1680</f>
        <v>0.55595238095238098</v>
      </c>
      <c r="P23" s="1016"/>
    </row>
    <row r="24" spans="1:18" ht="42.75" x14ac:dyDescent="0.25">
      <c r="A24" s="1483" t="s">
        <v>1352</v>
      </c>
      <c r="B24" s="995" t="s">
        <v>2166</v>
      </c>
      <c r="C24" s="995" t="s">
        <v>2159</v>
      </c>
      <c r="D24" s="995" t="s">
        <v>2167</v>
      </c>
      <c r="E24" s="995" t="s">
        <v>1356</v>
      </c>
      <c r="F24" s="995" t="s">
        <v>1329</v>
      </c>
      <c r="G24" s="995" t="s">
        <v>1330</v>
      </c>
      <c r="H24" s="1007">
        <v>0.74</v>
      </c>
      <c r="I24" s="995">
        <v>4</v>
      </c>
      <c r="J24" s="995">
        <v>2180</v>
      </c>
      <c r="K24" s="997" t="s">
        <v>1331</v>
      </c>
      <c r="L24" s="1487" t="s">
        <v>1332</v>
      </c>
      <c r="M24" s="999">
        <v>600</v>
      </c>
      <c r="N24" s="1000">
        <f>M24/J24</f>
        <v>0.27522935779816515</v>
      </c>
      <c r="P24" s="1016"/>
    </row>
    <row r="25" spans="1:18" ht="42.75" x14ac:dyDescent="0.25">
      <c r="A25" s="1485"/>
      <c r="B25" s="995" t="s">
        <v>2168</v>
      </c>
      <c r="C25" s="995" t="s">
        <v>2159</v>
      </c>
      <c r="D25" s="995" t="s">
        <v>2169</v>
      </c>
      <c r="E25" s="995" t="s">
        <v>1356</v>
      </c>
      <c r="F25" s="995" t="s">
        <v>1329</v>
      </c>
      <c r="G25" s="995" t="s">
        <v>1330</v>
      </c>
      <c r="H25" s="1007">
        <v>0.26</v>
      </c>
      <c r="I25" s="1006">
        <v>100000</v>
      </c>
      <c r="J25" s="1006">
        <v>778</v>
      </c>
      <c r="K25" s="997" t="s">
        <v>1331</v>
      </c>
      <c r="L25" s="1488"/>
      <c r="M25" s="1004">
        <v>98</v>
      </c>
      <c r="N25" s="1000">
        <f>M25/J25</f>
        <v>0.12596401028277635</v>
      </c>
      <c r="P25" s="1016"/>
    </row>
    <row r="26" spans="1:18" ht="66.75" customHeight="1" x14ac:dyDescent="0.25">
      <c r="A26" s="1485"/>
      <c r="B26" s="995" t="s">
        <v>1362</v>
      </c>
      <c r="C26" s="995" t="s">
        <v>2159</v>
      </c>
      <c r="D26" s="995" t="s">
        <v>2170</v>
      </c>
      <c r="E26" s="995" t="s">
        <v>1356</v>
      </c>
      <c r="F26" s="995" t="s">
        <v>1329</v>
      </c>
      <c r="G26" s="995" t="s">
        <v>1330</v>
      </c>
      <c r="H26" s="1007">
        <v>0.81</v>
      </c>
      <c r="I26" s="1006">
        <v>61300</v>
      </c>
      <c r="J26" s="996">
        <v>3400</v>
      </c>
      <c r="K26" s="997" t="s">
        <v>1331</v>
      </c>
      <c r="L26" s="1488"/>
      <c r="M26" s="1004">
        <v>750</v>
      </c>
      <c r="N26" s="1000">
        <f>M26/J26</f>
        <v>0.22058823529411764</v>
      </c>
      <c r="P26" s="1016"/>
    </row>
    <row r="27" spans="1:18" ht="73.5" customHeight="1" x14ac:dyDescent="0.25">
      <c r="A27" s="1486"/>
      <c r="B27" s="995" t="s">
        <v>2171</v>
      </c>
      <c r="C27" s="995" t="s">
        <v>2159</v>
      </c>
      <c r="D27" s="995" t="s">
        <v>2169</v>
      </c>
      <c r="E27" s="995" t="s">
        <v>1356</v>
      </c>
      <c r="F27" s="995" t="s">
        <v>1329</v>
      </c>
      <c r="G27" s="995" t="s">
        <v>1330</v>
      </c>
      <c r="H27" s="1007">
        <v>0.19</v>
      </c>
      <c r="I27" s="995">
        <v>40</v>
      </c>
      <c r="J27" s="995">
        <v>779</v>
      </c>
      <c r="K27" s="997" t="s">
        <v>1331</v>
      </c>
      <c r="L27" s="1489"/>
      <c r="M27" s="999">
        <v>178</v>
      </c>
      <c r="N27" s="1000">
        <f t="shared" ref="N27" si="2">M27/J27</f>
        <v>0.22849807445442877</v>
      </c>
      <c r="P27" s="1016"/>
    </row>
    <row r="28" spans="1:18" x14ac:dyDescent="0.25">
      <c r="M28" s="1017"/>
      <c r="P28" s="1016"/>
    </row>
    <row r="29" spans="1:18" x14ac:dyDescent="0.25">
      <c r="M29" s="1017"/>
      <c r="P29" s="1016"/>
    </row>
    <row r="30" spans="1:18" x14ac:dyDescent="0.25">
      <c r="M30" s="1017"/>
      <c r="P30" s="1016"/>
    </row>
    <row r="31" spans="1:18" x14ac:dyDescent="0.25">
      <c r="M31" s="1017"/>
      <c r="P31" s="1016"/>
    </row>
    <row r="32" spans="1:18" x14ac:dyDescent="0.25">
      <c r="M32" s="1017"/>
      <c r="P32" s="1016"/>
    </row>
    <row r="33" spans="2:16" x14ac:dyDescent="0.25">
      <c r="M33" s="1017"/>
      <c r="P33" s="1016"/>
    </row>
    <row r="34" spans="2:16" x14ac:dyDescent="0.25">
      <c r="M34" s="1017"/>
      <c r="P34" s="1016"/>
    </row>
    <row r="40" spans="2:16" x14ac:dyDescent="0.25">
      <c r="B40" s="1018" t="s">
        <v>1371</v>
      </c>
      <c r="E40" s="1477" t="s">
        <v>2172</v>
      </c>
      <c r="F40" s="1478"/>
      <c r="G40" s="1478"/>
      <c r="H40" s="1478"/>
    </row>
    <row r="41" spans="2:16" x14ac:dyDescent="0.25">
      <c r="B41" s="1018" t="s">
        <v>1372</v>
      </c>
      <c r="E41" s="1477" t="s">
        <v>1373</v>
      </c>
      <c r="F41" s="1478"/>
      <c r="G41" s="1478"/>
      <c r="H41" s="1478"/>
    </row>
    <row r="42" spans="2:16" x14ac:dyDescent="0.25">
      <c r="E42" s="1019"/>
      <c r="F42" s="1019"/>
      <c r="G42" s="1019"/>
      <c r="H42" s="1019"/>
    </row>
  </sheetData>
  <mergeCells count="24">
    <mergeCell ref="M8:M9"/>
    <mergeCell ref="N8:N9"/>
    <mergeCell ref="A12:A13"/>
    <mergeCell ref="A14:A19"/>
    <mergeCell ref="L14:L19"/>
    <mergeCell ref="A8:A9"/>
    <mergeCell ref="C8:G8"/>
    <mergeCell ref="L8:L9"/>
    <mergeCell ref="E40:H40"/>
    <mergeCell ref="E41:H41"/>
    <mergeCell ref="A1:B1"/>
    <mergeCell ref="C1:L1"/>
    <mergeCell ref="A2:B2"/>
    <mergeCell ref="C2:L2"/>
    <mergeCell ref="A3:B3"/>
    <mergeCell ref="C3:L3"/>
    <mergeCell ref="A4:B4"/>
    <mergeCell ref="C4:L4"/>
    <mergeCell ref="A5:B5"/>
    <mergeCell ref="C5:L5"/>
    <mergeCell ref="A7:L7"/>
    <mergeCell ref="A22:A23"/>
    <mergeCell ref="A24:A27"/>
    <mergeCell ref="L24:L27"/>
  </mergeCells>
  <hyperlinks>
    <hyperlink ref="K10" r:id="rId1" display="Gabinete de Comunicación Estratégica, Las Ciudadesmás habitables de México 2016" xr:uid="{024FF154-D9DF-4DFD-B728-AAD0234BDFCD}"/>
    <hyperlink ref="K11:K19" r:id="rId2" display="Gabinete de Comunicación Estratégica, Las Ciudadesmás habitables de México 2016" xr:uid="{18036E83-9594-4E9A-BBB9-99903F596B06}"/>
    <hyperlink ref="K20" r:id="rId3" display="Gabinete de Comunicación Estratégica, Las Ciudadesmás habitables de México 2016" xr:uid="{17E669C4-9CDB-48FC-83A6-E6322A68C31D}"/>
    <hyperlink ref="K21:K27" r:id="rId4" display="Gabinete de Comunicación Estratégica, Las Ciudadesmás habitables de México 2016" xr:uid="{0D88C202-3EEF-479A-BEFB-0EE44216CF90}"/>
  </hyperlinks>
  <pageMargins left="0.70866141732283472" right="0.70866141732283472" top="0.82677165354330717" bottom="0.74803149606299213" header="0.31496062992125984" footer="0.31496062992125984"/>
  <pageSetup scale="35" fitToHeight="2" orientation="landscape" r:id="rId5"/>
  <headerFooter>
    <oddFooter>&amp;R&amp;P / &amp;N</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Hoja19"/>
  <dimension ref="A1:J38"/>
  <sheetViews>
    <sheetView view="pageBreakPreview" zoomScaleNormal="100" zoomScaleSheetLayoutView="100" workbookViewId="0">
      <selection activeCell="E26" sqref="E26"/>
    </sheetView>
  </sheetViews>
  <sheetFormatPr baseColWidth="10" defaultColWidth="11.28515625" defaultRowHeight="16.5" x14ac:dyDescent="0.3"/>
  <cols>
    <col min="1" max="1" width="4.28515625" style="119" customWidth="1"/>
    <col min="2" max="2" width="41" style="101" customWidth="1"/>
    <col min="3" max="5" width="15.7109375" style="101" customWidth="1"/>
    <col min="6" max="16384" width="11.28515625" style="101"/>
  </cols>
  <sheetData>
    <row r="1" spans="1:6" x14ac:dyDescent="0.3">
      <c r="A1" s="731"/>
      <c r="B1" s="1494" t="str">
        <f>'ETCA-I-01'!A2</f>
        <v>Estado de Situación Financiera</v>
      </c>
      <c r="C1" s="1494"/>
      <c r="D1" s="1494"/>
      <c r="E1" s="1494"/>
    </row>
    <row r="2" spans="1:6" x14ac:dyDescent="0.3">
      <c r="A2" s="317"/>
      <c r="B2" s="1447" t="s">
        <v>853</v>
      </c>
      <c r="C2" s="1447"/>
      <c r="D2" s="1447"/>
      <c r="E2" s="1447"/>
    </row>
    <row r="3" spans="1:6" x14ac:dyDescent="0.3">
      <c r="A3" s="1495" t="str">
        <f>'ETCA-I-03'!A3</f>
        <v>Del 01 de Enero al 31 de Diciembre de 2020</v>
      </c>
      <c r="B3" s="1495"/>
      <c r="C3" s="1495"/>
      <c r="D3" s="1495"/>
      <c r="E3" s="1495"/>
    </row>
    <row r="4" spans="1:6" x14ac:dyDescent="0.3">
      <c r="A4" s="758"/>
      <c r="B4" s="1447" t="s">
        <v>1044</v>
      </c>
      <c r="C4" s="1447"/>
      <c r="D4" s="733"/>
      <c r="E4" s="317"/>
    </row>
    <row r="5" spans="1:6" ht="6.75" customHeight="1" thickBot="1" x14ac:dyDescent="0.35">
      <c r="A5" s="731"/>
      <c r="B5" s="734"/>
      <c r="C5" s="734"/>
      <c r="D5" s="734"/>
      <c r="E5" s="734"/>
    </row>
    <row r="6" spans="1:6" s="197" customFormat="1" x14ac:dyDescent="0.25">
      <c r="A6" s="1497" t="s">
        <v>246</v>
      </c>
      <c r="B6" s="1498"/>
      <c r="C6" s="1501" t="s">
        <v>854</v>
      </c>
      <c r="D6" s="1501" t="s">
        <v>434</v>
      </c>
      <c r="E6" s="1503" t="s">
        <v>855</v>
      </c>
    </row>
    <row r="7" spans="1:6" s="197" customFormat="1" ht="17.25" thickBot="1" x14ac:dyDescent="0.3">
      <c r="A7" s="1499"/>
      <c r="B7" s="1500"/>
      <c r="C7" s="1502"/>
      <c r="D7" s="1502"/>
      <c r="E7" s="1504"/>
    </row>
    <row r="8" spans="1:6" s="197" customFormat="1" ht="20.25" customHeight="1" x14ac:dyDescent="0.25">
      <c r="A8" s="373" t="s">
        <v>856</v>
      </c>
      <c r="B8" s="324"/>
      <c r="C8" s="334">
        <f>C9+C10</f>
        <v>105543736</v>
      </c>
      <c r="D8" s="334">
        <f>D9+D10</f>
        <v>75861842</v>
      </c>
      <c r="E8" s="379">
        <f>E9+E10</f>
        <v>66999471</v>
      </c>
      <c r="F8" s="405" t="str">
        <f>IF((C8-'ETCA-II-01'!C44)&gt;0.9,"ERROR!!!!! EL MONTO NO COINCIDE CON LO REPORTADO EN EL FORMATO ETCA-II-01 EN EL TOTAL DEVENGADO DEL ANALÍTICO DE INGRESOS","")</f>
        <v/>
      </c>
    </row>
    <row r="9" spans="1:6" s="197" customFormat="1" ht="20.25" customHeight="1" x14ac:dyDescent="0.25">
      <c r="A9" s="323"/>
      <c r="B9" s="375" t="s">
        <v>857</v>
      </c>
      <c r="C9" s="325"/>
      <c r="D9" s="325"/>
      <c r="E9" s="374"/>
    </row>
    <row r="10" spans="1:6" s="197" customFormat="1" ht="20.25" customHeight="1" x14ac:dyDescent="0.25">
      <c r="A10" s="323"/>
      <c r="B10" s="375" t="s">
        <v>858</v>
      </c>
      <c r="C10" s="325">
        <v>105543736</v>
      </c>
      <c r="D10" s="325">
        <v>75861842</v>
      </c>
      <c r="E10" s="374">
        <v>66999471</v>
      </c>
    </row>
    <row r="11" spans="1:6" s="197" customFormat="1" ht="20.25" customHeight="1" x14ac:dyDescent="0.25">
      <c r="A11" s="373" t="s">
        <v>859</v>
      </c>
      <c r="B11" s="375"/>
      <c r="C11" s="334">
        <f>C12+C13</f>
        <v>105543736</v>
      </c>
      <c r="D11" s="334">
        <f>+D12+D13</f>
        <v>101029891</v>
      </c>
      <c r="E11" s="379">
        <f>+E12+E13</f>
        <v>96144272</v>
      </c>
      <c r="F11" s="405" t="str">
        <f>IF((C11-'ETCA II-04'!B80)&gt;0.9,"ERROR!!!!! EL MONTO NO COINCIDE CON LO REPORTADO EN EL FORMATO ETCA-II-04 EN EL TOTAL DEVENGADO DEL ANALÍTICO DE INGRESOS","")</f>
        <v/>
      </c>
    </row>
    <row r="12" spans="1:6" s="197" customFormat="1" ht="20.25" customHeight="1" x14ac:dyDescent="0.25">
      <c r="A12" s="323"/>
      <c r="B12" s="375" t="s">
        <v>860</v>
      </c>
      <c r="C12" s="325"/>
      <c r="D12" s="325"/>
      <c r="E12" s="374"/>
    </row>
    <row r="13" spans="1:6" s="197" customFormat="1" ht="20.25" customHeight="1" x14ac:dyDescent="0.25">
      <c r="A13" s="323"/>
      <c r="B13" s="375" t="s">
        <v>861</v>
      </c>
      <c r="C13" s="325">
        <v>105543736</v>
      </c>
      <c r="D13" s="325">
        <v>101029891</v>
      </c>
      <c r="E13" s="374">
        <v>96144272</v>
      </c>
    </row>
    <row r="14" spans="1:6" s="197" customFormat="1" ht="20.25" customHeight="1" x14ac:dyDescent="0.25">
      <c r="A14" s="373" t="s">
        <v>862</v>
      </c>
      <c r="B14" s="375"/>
      <c r="C14" s="334">
        <f>C8-C11</f>
        <v>0</v>
      </c>
      <c r="D14" s="334">
        <f>D8-D11</f>
        <v>-25168049</v>
      </c>
      <c r="E14" s="379">
        <f>E8-E11</f>
        <v>-29144801</v>
      </c>
    </row>
    <row r="15" spans="1:6" s="197" customFormat="1" ht="20.25" customHeight="1" thickBot="1" x14ac:dyDescent="0.3">
      <c r="A15" s="323"/>
      <c r="B15" s="324"/>
      <c r="C15" s="325"/>
      <c r="D15" s="325"/>
      <c r="E15" s="327"/>
    </row>
    <row r="16" spans="1:6" s="197" customFormat="1" x14ac:dyDescent="0.25">
      <c r="A16" s="1497" t="s">
        <v>246</v>
      </c>
      <c r="B16" s="1498"/>
      <c r="C16" s="1501" t="s">
        <v>854</v>
      </c>
      <c r="D16" s="1501" t="s">
        <v>434</v>
      </c>
      <c r="E16" s="1505" t="s">
        <v>855</v>
      </c>
    </row>
    <row r="17" spans="1:6" s="197" customFormat="1" ht="12" customHeight="1" thickBot="1" x14ac:dyDescent="0.3">
      <c r="A17" s="1499"/>
      <c r="B17" s="1500"/>
      <c r="C17" s="1502"/>
      <c r="D17" s="1502"/>
      <c r="E17" s="1506"/>
    </row>
    <row r="18" spans="1:6" s="197" customFormat="1" ht="20.25" customHeight="1" x14ac:dyDescent="0.25">
      <c r="A18" s="373" t="s">
        <v>863</v>
      </c>
      <c r="B18" s="324"/>
      <c r="C18" s="334">
        <f>C14</f>
        <v>0</v>
      </c>
      <c r="D18" s="334">
        <f>D14</f>
        <v>-25168049</v>
      </c>
      <c r="E18" s="577">
        <f>E14</f>
        <v>-29144801</v>
      </c>
    </row>
    <row r="19" spans="1:6" s="197" customFormat="1" ht="20.25" customHeight="1" x14ac:dyDescent="0.25">
      <c r="A19" s="373" t="s">
        <v>864</v>
      </c>
      <c r="B19" s="324"/>
      <c r="C19" s="325">
        <v>6500000</v>
      </c>
      <c r="D19" s="325">
        <v>3461453</v>
      </c>
      <c r="E19" s="374">
        <v>3461453</v>
      </c>
      <c r="F19" s="405" t="str">
        <f>IF((D19-'ETCA-I-03'!C45)&gt;0.9,"ERROR!!!!! EL MONTO NO COINCIDE CON LO REPORTADO EN EL FORMATO ETCA-I-03 POR CONCEPTO DE INTERESES, COMISIONES Y GASTOS DE LA DEUDA","")</f>
        <v/>
      </c>
    </row>
    <row r="20" spans="1:6" s="197" customFormat="1" ht="20.25" customHeight="1" x14ac:dyDescent="0.25">
      <c r="A20" s="373" t="s">
        <v>865</v>
      </c>
      <c r="B20" s="324"/>
      <c r="C20" s="334">
        <f>C18-C19</f>
        <v>-6500000</v>
      </c>
      <c r="D20" s="334">
        <f>D18-D19</f>
        <v>-28629502</v>
      </c>
      <c r="E20" s="379">
        <f>E18-E19</f>
        <v>-32606254</v>
      </c>
    </row>
    <row r="21" spans="1:6" s="197" customFormat="1" ht="20.25" customHeight="1" thickBot="1" x14ac:dyDescent="0.3">
      <c r="A21" s="323"/>
      <c r="B21" s="324"/>
      <c r="C21" s="340"/>
      <c r="D21" s="340"/>
      <c r="E21" s="762"/>
    </row>
    <row r="22" spans="1:6" s="197" customFormat="1" ht="28.5" customHeight="1" x14ac:dyDescent="0.25">
      <c r="A22" s="1497" t="s">
        <v>246</v>
      </c>
      <c r="B22" s="1498"/>
      <c r="C22" s="1501" t="s">
        <v>854</v>
      </c>
      <c r="D22" s="376" t="s">
        <v>434</v>
      </c>
      <c r="E22" s="1505" t="s">
        <v>855</v>
      </c>
    </row>
    <row r="23" spans="1:6" s="197" customFormat="1" ht="0.75" customHeight="1" thickBot="1" x14ac:dyDescent="0.3">
      <c r="A23" s="1499"/>
      <c r="B23" s="1500"/>
      <c r="C23" s="1502"/>
      <c r="D23" s="377"/>
      <c r="E23" s="1506"/>
    </row>
    <row r="24" spans="1:6" s="197" customFormat="1" ht="20.25" customHeight="1" x14ac:dyDescent="0.25">
      <c r="A24" s="373" t="s">
        <v>866</v>
      </c>
      <c r="B24" s="324"/>
      <c r="C24" s="325"/>
      <c r="D24" s="325"/>
      <c r="E24" s="327"/>
    </row>
    <row r="25" spans="1:6" s="197" customFormat="1" ht="20.25" customHeight="1" x14ac:dyDescent="0.25">
      <c r="A25" s="373" t="s">
        <v>867</v>
      </c>
      <c r="B25" s="324"/>
      <c r="C25" s="325">
        <v>10000000</v>
      </c>
      <c r="D25" s="325">
        <v>9999984</v>
      </c>
      <c r="E25" s="327">
        <v>9999984</v>
      </c>
    </row>
    <row r="26" spans="1:6" s="197" customFormat="1" ht="20.25" customHeight="1" x14ac:dyDescent="0.25">
      <c r="A26" s="373" t="s">
        <v>868</v>
      </c>
      <c r="B26" s="324"/>
      <c r="C26" s="334">
        <f>C24-C25</f>
        <v>-10000000</v>
      </c>
      <c r="D26" s="334">
        <f>D24-D25</f>
        <v>-9999984</v>
      </c>
      <c r="E26" s="379">
        <f>E24-E25</f>
        <v>-9999984</v>
      </c>
    </row>
    <row r="27" spans="1:6" s="197" customFormat="1" ht="20.25" customHeight="1" thickBot="1" x14ac:dyDescent="0.3">
      <c r="A27" s="759"/>
      <c r="B27" s="760"/>
      <c r="C27" s="761"/>
      <c r="D27" s="761"/>
      <c r="E27" s="378"/>
    </row>
    <row r="28" spans="1:6" s="197" customFormat="1" ht="18" customHeight="1" x14ac:dyDescent="0.25">
      <c r="A28" s="735" t="s">
        <v>81</v>
      </c>
      <c r="B28" s="736"/>
      <c r="C28" s="736"/>
      <c r="D28" s="736"/>
      <c r="E28" s="736"/>
    </row>
    <row r="29" spans="1:6" s="197" customFormat="1" ht="18" customHeight="1" x14ac:dyDescent="0.25">
      <c r="A29" s="735"/>
      <c r="B29" s="736"/>
      <c r="C29" s="736"/>
      <c r="D29" s="736"/>
      <c r="E29" s="736"/>
    </row>
    <row r="30" spans="1:6" s="197" customFormat="1" ht="18" customHeight="1" x14ac:dyDescent="0.25">
      <c r="A30" s="491"/>
      <c r="B30" s="491"/>
      <c r="C30" s="491"/>
      <c r="D30" s="491"/>
      <c r="E30" s="491"/>
    </row>
    <row r="31" spans="1:6" s="197" customFormat="1" ht="18" customHeight="1" x14ac:dyDescent="0.25">
      <c r="A31" s="491"/>
      <c r="B31" s="491"/>
      <c r="C31" s="491"/>
      <c r="D31" s="491"/>
      <c r="E31" s="491"/>
    </row>
    <row r="32" spans="1:6" s="197" customFormat="1" ht="18" customHeight="1" x14ac:dyDescent="0.25">
      <c r="A32" s="491"/>
      <c r="B32" s="491"/>
      <c r="C32" s="491"/>
      <c r="D32" s="491"/>
      <c r="E32" s="491"/>
    </row>
    <row r="33" spans="1:10" ht="18" customHeight="1" x14ac:dyDescent="0.3">
      <c r="A33" s="735" t="s">
        <v>244</v>
      </c>
      <c r="B33" s="739" t="s">
        <v>869</v>
      </c>
      <c r="C33" s="736"/>
      <c r="D33" s="736"/>
      <c r="E33" s="736"/>
      <c r="J33" s="333"/>
    </row>
    <row r="34" spans="1:10" ht="49.5" customHeight="1" x14ac:dyDescent="0.3">
      <c r="A34" s="1496" t="s">
        <v>870</v>
      </c>
      <c r="B34" s="1496"/>
      <c r="C34" s="1496"/>
      <c r="D34" s="1496"/>
      <c r="E34" s="1496"/>
    </row>
    <row r="35" spans="1:10" x14ac:dyDescent="0.3">
      <c r="A35" s="732"/>
      <c r="B35" s="736"/>
      <c r="C35" s="736"/>
      <c r="D35" s="736"/>
      <c r="E35" s="736"/>
    </row>
    <row r="36" spans="1:10" ht="75" customHeight="1" x14ac:dyDescent="0.3">
      <c r="A36" s="1496" t="s">
        <v>871</v>
      </c>
      <c r="B36" s="1496"/>
      <c r="C36" s="1496"/>
      <c r="D36" s="1496"/>
      <c r="E36" s="1496"/>
    </row>
    <row r="37" spans="1:10" ht="5.25" customHeight="1" x14ac:dyDescent="0.3">
      <c r="A37" s="732"/>
      <c r="B37" s="736"/>
      <c r="C37" s="736"/>
      <c r="D37" s="736"/>
      <c r="E37" s="736"/>
    </row>
    <row r="38" spans="1:10" ht="13.5" customHeight="1" x14ac:dyDescent="0.3">
      <c r="A38" s="1496" t="s">
        <v>872</v>
      </c>
      <c r="B38" s="1496"/>
      <c r="C38" s="1496"/>
      <c r="D38" s="1496"/>
      <c r="E38" s="1496"/>
    </row>
  </sheetData>
  <sheetProtection insertHyperlinks="0"/>
  <mergeCells count="18">
    <mergeCell ref="A36:E36"/>
    <mergeCell ref="A38:E38"/>
    <mergeCell ref="A22:B23"/>
    <mergeCell ref="C22:C23"/>
    <mergeCell ref="E22:E23"/>
    <mergeCell ref="B1:E1"/>
    <mergeCell ref="B2:E2"/>
    <mergeCell ref="B4:C4"/>
    <mergeCell ref="A3:E3"/>
    <mergeCell ref="A34:E34"/>
    <mergeCell ref="A6:B7"/>
    <mergeCell ref="C6:C7"/>
    <mergeCell ref="E6:E7"/>
    <mergeCell ref="C16:C17"/>
    <mergeCell ref="E16:E17"/>
    <mergeCell ref="A16:B17"/>
    <mergeCell ref="D6:D7"/>
    <mergeCell ref="D16:D17"/>
  </mergeCells>
  <printOptions horizontalCentered="1"/>
  <pageMargins left="0.39370078740157483" right="0.39370078740157483" top="0.74803149606299213" bottom="0.74803149606299213" header="0.31496062992125984" footer="0.31496062992125984"/>
  <pageSetup scale="93"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G88"/>
  <sheetViews>
    <sheetView view="pageBreakPreview" zoomScaleNormal="100" zoomScaleSheetLayoutView="100" workbookViewId="0">
      <selection activeCell="D16" sqref="D16"/>
    </sheetView>
  </sheetViews>
  <sheetFormatPr baseColWidth="10" defaultColWidth="11.42578125" defaultRowHeight="15" x14ac:dyDescent="0.25"/>
  <cols>
    <col min="1" max="1" width="1.28515625" customWidth="1"/>
    <col min="2" max="2" width="61.7109375" customWidth="1"/>
    <col min="3" max="3" width="14.28515625" customWidth="1"/>
    <col min="4" max="4" width="13.7109375" customWidth="1"/>
    <col min="5" max="5" width="13.42578125" customWidth="1"/>
    <col min="6" max="6" width="2.42578125" customWidth="1"/>
    <col min="7" max="7" width="77.85546875" customWidth="1"/>
  </cols>
  <sheetData>
    <row r="1" spans="1:6" ht="15.75" x14ac:dyDescent="0.25">
      <c r="A1" s="1208" t="str">
        <f>'ETCA-I-01'!A1:G1</f>
        <v>TELEVISORA DE HERMOSILLO, S.A. DE C.V.</v>
      </c>
      <c r="B1" s="1208"/>
      <c r="C1" s="1208"/>
      <c r="D1" s="1208"/>
      <c r="E1" s="1208"/>
    </row>
    <row r="2" spans="1:6" ht="15.75" customHeight="1" x14ac:dyDescent="0.25">
      <c r="A2" s="1206" t="s">
        <v>873</v>
      </c>
      <c r="B2" s="1206"/>
      <c r="C2" s="1206"/>
      <c r="D2" s="1206"/>
      <c r="E2" s="1206"/>
    </row>
    <row r="3" spans="1:6" ht="15.75" customHeight="1" x14ac:dyDescent="0.25">
      <c r="A3" s="1250" t="str">
        <f>'ETCA-I-03'!A3:D3</f>
        <v>Del 01 de Enero al 31 de Diciembre de 2020</v>
      </c>
      <c r="B3" s="1250"/>
      <c r="C3" s="1250"/>
      <c r="D3" s="1250"/>
      <c r="E3" s="1250"/>
    </row>
    <row r="4" spans="1:6" ht="15.75" customHeight="1" x14ac:dyDescent="0.25">
      <c r="A4" s="1525" t="s">
        <v>84</v>
      </c>
      <c r="B4" s="1525"/>
      <c r="C4" s="1525"/>
      <c r="D4" s="1525"/>
      <c r="E4" s="1525"/>
    </row>
    <row r="5" spans="1:6" ht="15.75" customHeight="1" thickBot="1" x14ac:dyDescent="0.3">
      <c r="A5" s="770"/>
      <c r="B5" s="770"/>
      <c r="C5" s="770"/>
      <c r="D5" s="770"/>
      <c r="E5" s="770"/>
    </row>
    <row r="6" spans="1:6" x14ac:dyDescent="0.25">
      <c r="A6" s="1514" t="s">
        <v>85</v>
      </c>
      <c r="B6" s="1515"/>
      <c r="C6" s="756" t="s">
        <v>874</v>
      </c>
      <c r="D6" s="1440" t="s">
        <v>434</v>
      </c>
      <c r="E6" s="655" t="s">
        <v>875</v>
      </c>
    </row>
    <row r="7" spans="1:6" ht="15.75" thickBot="1" x14ac:dyDescent="0.3">
      <c r="A7" s="1516"/>
      <c r="B7" s="1517"/>
      <c r="C7" s="757" t="s">
        <v>563</v>
      </c>
      <c r="D7" s="1441"/>
      <c r="E7" s="610" t="s">
        <v>566</v>
      </c>
    </row>
    <row r="8" spans="1:6" ht="7.5" customHeight="1" x14ac:dyDescent="0.25">
      <c r="A8" s="771"/>
      <c r="B8" s="611"/>
      <c r="C8" s="611"/>
      <c r="D8" s="611"/>
      <c r="E8" s="611"/>
    </row>
    <row r="9" spans="1:6" x14ac:dyDescent="0.25">
      <c r="A9" s="771"/>
      <c r="B9" s="612" t="s">
        <v>876</v>
      </c>
      <c r="C9" s="723">
        <f>SUM(C10:C12)</f>
        <v>95543736</v>
      </c>
      <c r="D9" s="723">
        <f>SUM(D10:D12)</f>
        <v>65861858</v>
      </c>
      <c r="E9" s="723">
        <f>SUM(E10:E12)</f>
        <v>56999487</v>
      </c>
      <c r="F9" s="498"/>
    </row>
    <row r="10" spans="1:6" ht="14.25" customHeight="1" x14ac:dyDescent="0.25">
      <c r="A10" s="771"/>
      <c r="B10" s="611" t="s">
        <v>877</v>
      </c>
      <c r="C10" s="713">
        <v>105543736</v>
      </c>
      <c r="D10" s="713">
        <v>75861842</v>
      </c>
      <c r="E10" s="713">
        <v>66999471</v>
      </c>
      <c r="F10" s="498"/>
    </row>
    <row r="11" spans="1:6" ht="14.25" customHeight="1" x14ac:dyDescent="0.25">
      <c r="A11" s="771"/>
      <c r="B11" s="611" t="s">
        <v>878</v>
      </c>
      <c r="C11" s="713">
        <v>0</v>
      </c>
      <c r="D11" s="713">
        <v>0</v>
      </c>
      <c r="E11" s="713">
        <v>0</v>
      </c>
      <c r="F11" s="498"/>
    </row>
    <row r="12" spans="1:6" ht="14.25" customHeight="1" x14ac:dyDescent="0.25">
      <c r="A12" s="771"/>
      <c r="B12" s="611" t="s">
        <v>879</v>
      </c>
      <c r="C12" s="713">
        <v>-10000000</v>
      </c>
      <c r="D12" s="713">
        <v>-9999984</v>
      </c>
      <c r="E12" s="713">
        <v>-9999984</v>
      </c>
    </row>
    <row r="13" spans="1:6" ht="3.75" customHeight="1" x14ac:dyDescent="0.25">
      <c r="A13" s="769"/>
      <c r="B13" s="612"/>
      <c r="C13" s="718"/>
      <c r="D13" s="718"/>
      <c r="E13" s="718"/>
    </row>
    <row r="14" spans="1:6" x14ac:dyDescent="0.25">
      <c r="A14" s="769"/>
      <c r="B14" s="612" t="s">
        <v>880</v>
      </c>
      <c r="C14" s="723">
        <f>SUM(C15:C16)</f>
        <v>95543736</v>
      </c>
      <c r="D14" s="723">
        <f>SUM(D15:D16)</f>
        <v>91029907</v>
      </c>
      <c r="E14" s="723">
        <f>SUM(E15:E16)</f>
        <v>86144288</v>
      </c>
      <c r="F14" s="498"/>
    </row>
    <row r="15" spans="1:6" ht="21" customHeight="1" x14ac:dyDescent="0.25">
      <c r="A15" s="771"/>
      <c r="B15" s="611" t="s">
        <v>881</v>
      </c>
      <c r="C15" s="713">
        <v>95543736</v>
      </c>
      <c r="D15" s="713">
        <v>91029907</v>
      </c>
      <c r="E15" s="713">
        <v>86144288</v>
      </c>
      <c r="F15" s="498"/>
    </row>
    <row r="16" spans="1:6" ht="21" customHeight="1" x14ac:dyDescent="0.25">
      <c r="A16" s="771"/>
      <c r="B16" s="611" t="s">
        <v>882</v>
      </c>
      <c r="C16" s="713">
        <v>0</v>
      </c>
      <c r="D16" s="713">
        <v>0</v>
      </c>
      <c r="E16" s="713">
        <v>0</v>
      </c>
      <c r="F16" s="498"/>
    </row>
    <row r="17" spans="1:6" ht="8.25" customHeight="1" x14ac:dyDescent="0.25">
      <c r="A17" s="771"/>
      <c r="B17" s="611"/>
      <c r="C17" s="718"/>
      <c r="D17" s="718"/>
      <c r="E17" s="718"/>
    </row>
    <row r="18" spans="1:6" x14ac:dyDescent="0.25">
      <c r="A18" s="771"/>
      <c r="B18" s="612" t="s">
        <v>883</v>
      </c>
      <c r="C18" s="723">
        <f>SUM(C19:C20)</f>
        <v>0</v>
      </c>
      <c r="D18" s="723">
        <f t="shared" ref="D18:E18" si="0">SUM(D19:D20)</f>
        <v>0</v>
      </c>
      <c r="E18" s="723">
        <f t="shared" si="0"/>
        <v>0</v>
      </c>
      <c r="F18" s="498" t="s">
        <v>244</v>
      </c>
    </row>
    <row r="19" spans="1:6" ht="19.5" customHeight="1" x14ac:dyDescent="0.25">
      <c r="A19" s="771"/>
      <c r="B19" s="611" t="s">
        <v>884</v>
      </c>
      <c r="C19" s="725"/>
      <c r="D19" s="713">
        <v>0</v>
      </c>
      <c r="E19" s="713">
        <v>0</v>
      </c>
      <c r="F19" s="498" t="s">
        <v>244</v>
      </c>
    </row>
    <row r="20" spans="1:6" ht="19.5" customHeight="1" x14ac:dyDescent="0.25">
      <c r="A20" s="771"/>
      <c r="B20" s="611" t="s">
        <v>885</v>
      </c>
      <c r="C20" s="725"/>
      <c r="D20" s="713">
        <v>0</v>
      </c>
      <c r="E20" s="713">
        <v>0</v>
      </c>
      <c r="F20" s="498" t="s">
        <v>244</v>
      </c>
    </row>
    <row r="21" spans="1:6" ht="6.75" customHeight="1" x14ac:dyDescent="0.25">
      <c r="A21" s="771"/>
      <c r="B21" s="611"/>
      <c r="C21" s="718"/>
      <c r="D21" s="718"/>
      <c r="E21" s="718"/>
      <c r="F21" s="498" t="s">
        <v>244</v>
      </c>
    </row>
    <row r="22" spans="1:6" x14ac:dyDescent="0.25">
      <c r="A22" s="1526"/>
      <c r="B22" s="612" t="s">
        <v>886</v>
      </c>
      <c r="C22" s="723">
        <f>+C9-C14+C18</f>
        <v>0</v>
      </c>
      <c r="D22" s="723">
        <f>+D9-D14+D18</f>
        <v>-25168049</v>
      </c>
      <c r="E22" s="723">
        <f>+E9-E14+E18</f>
        <v>-29144801</v>
      </c>
    </row>
    <row r="23" spans="1:6" ht="6.75" customHeight="1" x14ac:dyDescent="0.25">
      <c r="A23" s="1526"/>
      <c r="B23" s="612"/>
      <c r="C23" s="718" t="s">
        <v>244</v>
      </c>
      <c r="D23" s="718" t="s">
        <v>244</v>
      </c>
      <c r="E23" s="718" t="s">
        <v>244</v>
      </c>
    </row>
    <row r="24" spans="1:6" ht="16.5" customHeight="1" x14ac:dyDescent="0.25">
      <c r="A24" s="1526"/>
      <c r="B24" s="612" t="s">
        <v>887</v>
      </c>
      <c r="C24" s="723">
        <f>+C22-C12</f>
        <v>10000000</v>
      </c>
      <c r="D24" s="723">
        <f>+D22-D12</f>
        <v>-15168065</v>
      </c>
      <c r="E24" s="723">
        <f>+E22-E12</f>
        <v>-19144817</v>
      </c>
    </row>
    <row r="25" spans="1:6" ht="6" customHeight="1" x14ac:dyDescent="0.25">
      <c r="A25" s="1526"/>
      <c r="B25" s="612"/>
      <c r="C25" s="718" t="s">
        <v>244</v>
      </c>
      <c r="D25" s="718" t="s">
        <v>244</v>
      </c>
      <c r="E25" s="718" t="s">
        <v>244</v>
      </c>
    </row>
    <row r="26" spans="1:6" ht="30" customHeight="1" x14ac:dyDescent="0.25">
      <c r="A26" s="771"/>
      <c r="B26" s="612" t="s">
        <v>888</v>
      </c>
      <c r="C26" s="723">
        <f>+C24-C18</f>
        <v>10000000</v>
      </c>
      <c r="D26" s="723">
        <f>+D24-D18</f>
        <v>-15168065</v>
      </c>
      <c r="E26" s="723">
        <f>+E24-E18</f>
        <v>-19144817</v>
      </c>
    </row>
    <row r="27" spans="1:6" ht="6" customHeight="1" thickBot="1" x14ac:dyDescent="0.3">
      <c r="A27" s="614"/>
      <c r="B27" s="615"/>
      <c r="C27" s="616"/>
      <c r="D27" s="616"/>
      <c r="E27" s="616"/>
    </row>
    <row r="28" spans="1:6" ht="12" customHeight="1" thickBot="1" x14ac:dyDescent="0.3">
      <c r="A28" s="1527"/>
      <c r="B28" s="1527"/>
      <c r="C28" s="1527"/>
      <c r="D28" s="1527"/>
      <c r="E28" s="1527"/>
    </row>
    <row r="29" spans="1:6" ht="15.75" thickBot="1" x14ac:dyDescent="0.3">
      <c r="A29" s="1528" t="s">
        <v>246</v>
      </c>
      <c r="B29" s="1529"/>
      <c r="C29" s="755" t="s">
        <v>889</v>
      </c>
      <c r="D29" s="755" t="s">
        <v>434</v>
      </c>
      <c r="E29" s="755" t="s">
        <v>661</v>
      </c>
    </row>
    <row r="30" spans="1:6" ht="6" customHeight="1" x14ac:dyDescent="0.25">
      <c r="A30" s="771"/>
      <c r="B30" s="611"/>
      <c r="C30" s="611"/>
      <c r="D30" s="611"/>
      <c r="E30" s="611"/>
    </row>
    <row r="31" spans="1:6" ht="18" customHeight="1" x14ac:dyDescent="0.25">
      <c r="A31" s="1524"/>
      <c r="B31" s="612" t="s">
        <v>890</v>
      </c>
      <c r="C31" s="723">
        <f>SUM(C32:C33)</f>
        <v>6500000</v>
      </c>
      <c r="D31" s="723">
        <f>SUM(D32:D33)</f>
        <v>3461453</v>
      </c>
      <c r="E31" s="723">
        <f>SUM(E32:E33)</f>
        <v>3461453</v>
      </c>
      <c r="F31" s="498" t="str">
        <f>IF(C31&lt;&gt;'ETCA-IV-01'!C19,"ERROR!!!!! EL MONTO NO COINCIDE CON LO REPORTADO EN EL FORMATO ETCA-IV-01 ","")</f>
        <v/>
      </c>
    </row>
    <row r="32" spans="1:6" ht="26.25" customHeight="1" x14ac:dyDescent="0.25">
      <c r="A32" s="1524"/>
      <c r="B32" s="613" t="s">
        <v>891</v>
      </c>
      <c r="C32" s="713">
        <v>6500000</v>
      </c>
      <c r="D32" s="713">
        <v>3461453</v>
      </c>
      <c r="E32" s="713">
        <v>3461453</v>
      </c>
      <c r="F32" s="498" t="str">
        <f>IF(D31&lt;&gt;'ETCA-IV-01'!D19,"ERROR!!!!! EL MONTO NO COINCIDE CON LO REPORTADO EN EL FORMATO ETCA-IV-01 ","")</f>
        <v/>
      </c>
    </row>
    <row r="33" spans="1:7" ht="26.25" customHeight="1" x14ac:dyDescent="0.25">
      <c r="A33" s="1524"/>
      <c r="B33" s="613" t="s">
        <v>892</v>
      </c>
      <c r="C33" s="718">
        <v>0</v>
      </c>
      <c r="D33" s="718">
        <v>0</v>
      </c>
      <c r="E33" s="718">
        <v>0</v>
      </c>
      <c r="F33" s="498"/>
      <c r="G33" s="1065"/>
    </row>
    <row r="34" spans="1:7" ht="4.5" customHeight="1" x14ac:dyDescent="0.25">
      <c r="A34" s="769"/>
      <c r="B34" s="612"/>
      <c r="C34" s="713"/>
      <c r="D34" s="713"/>
      <c r="E34" s="713"/>
    </row>
    <row r="35" spans="1:7" x14ac:dyDescent="0.25">
      <c r="A35" s="769"/>
      <c r="B35" s="612" t="s">
        <v>893</v>
      </c>
      <c r="C35" s="723">
        <f>+C26+C31</f>
        <v>16500000</v>
      </c>
      <c r="D35" s="723">
        <f>+D26+D31</f>
        <v>-11706612</v>
      </c>
      <c r="E35" s="723">
        <f>+E26+E31</f>
        <v>-15683364</v>
      </c>
    </row>
    <row r="36" spans="1:7" ht="6.75" customHeight="1" thickBot="1" x14ac:dyDescent="0.3">
      <c r="A36" s="609"/>
      <c r="B36" s="608"/>
      <c r="C36" s="608"/>
      <c r="D36" s="608"/>
      <c r="E36" s="608"/>
    </row>
    <row r="37" spans="1:7" ht="9" customHeight="1" thickBot="1" x14ac:dyDescent="0.3"/>
    <row r="38" spans="1:7" x14ac:dyDescent="0.25">
      <c r="A38" s="1514" t="s">
        <v>246</v>
      </c>
      <c r="B38" s="1515"/>
      <c r="C38" s="1518" t="s">
        <v>894</v>
      </c>
      <c r="D38" s="1435" t="s">
        <v>434</v>
      </c>
      <c r="E38" s="618" t="s">
        <v>875</v>
      </c>
    </row>
    <row r="39" spans="1:7" ht="15.75" thickBot="1" x14ac:dyDescent="0.3">
      <c r="A39" s="1516"/>
      <c r="B39" s="1517"/>
      <c r="C39" s="1519"/>
      <c r="D39" s="1436"/>
      <c r="E39" s="619" t="s">
        <v>661</v>
      </c>
    </row>
    <row r="40" spans="1:7" ht="5.25" customHeight="1" x14ac:dyDescent="0.25">
      <c r="A40" s="766"/>
      <c r="B40" s="620"/>
      <c r="C40" s="620"/>
      <c r="D40" s="620"/>
      <c r="E40" s="620"/>
    </row>
    <row r="41" spans="1:7" x14ac:dyDescent="0.25">
      <c r="A41" s="765"/>
      <c r="B41" s="768" t="s">
        <v>895</v>
      </c>
      <c r="C41" s="724">
        <f>SUM(C42:C43)</f>
        <v>0</v>
      </c>
      <c r="D41" s="724">
        <f>SUM(D42:D43)</f>
        <v>0</v>
      </c>
      <c r="E41" s="724">
        <f>SUM(E42:E43)</f>
        <v>0</v>
      </c>
      <c r="F41" s="498" t="str">
        <f>IF(C41&lt;&gt;'ETCA-IV-01'!C24,"ERROR!!!!! EL MONTO NO COINCIDE CON LO REPORTADO EN EL FORMATO ETCA-IV-01 ","")</f>
        <v/>
      </c>
    </row>
    <row r="42" spans="1:7" x14ac:dyDescent="0.25">
      <c r="A42" s="1510"/>
      <c r="B42" s="621" t="s">
        <v>896</v>
      </c>
      <c r="C42" s="713">
        <v>0</v>
      </c>
      <c r="D42" s="713">
        <v>0</v>
      </c>
      <c r="E42" s="713">
        <v>0</v>
      </c>
      <c r="F42" s="498" t="str">
        <f>IF(D41&lt;&gt;'ETCA-IV-01'!D24,"ERROR!!!!! EL MONTO NO COINCIDE CON LO REPORTADO EN EL FORMATO ETCA-IV-01 ","")</f>
        <v/>
      </c>
    </row>
    <row r="43" spans="1:7" x14ac:dyDescent="0.25">
      <c r="A43" s="1510"/>
      <c r="B43" s="621" t="s">
        <v>897</v>
      </c>
      <c r="C43" s="713">
        <v>0</v>
      </c>
      <c r="D43" s="713" t="s">
        <v>244</v>
      </c>
      <c r="E43" s="713">
        <v>0</v>
      </c>
      <c r="F43" s="498" t="str">
        <f>IF(E41&lt;&gt;'ETCA-IV-01'!E24,"ERROR!!!!! EL MONTO NO COINCIDE CON LO REPORTADO EN EL FORMATO ETCA-IV-01 ","")</f>
        <v/>
      </c>
    </row>
    <row r="44" spans="1:7" x14ac:dyDescent="0.25">
      <c r="A44" s="1507"/>
      <c r="B44" s="768" t="s">
        <v>898</v>
      </c>
      <c r="C44" s="724">
        <f>SUM(C45:C46)</f>
        <v>10000000</v>
      </c>
      <c r="D44" s="724">
        <f>SUM(D45:D46)</f>
        <v>9999984</v>
      </c>
      <c r="E44" s="724">
        <f>SUM(E45:E46)</f>
        <v>9999984</v>
      </c>
      <c r="F44" s="498" t="str">
        <f>IF(C44&lt;&gt;'ETCA-IV-01'!C25,"ERROR!!!!! EL MONTO NO COINCIDE CON LO REPORTADO EN EL FORMATO ETCA-IV-01 ","")</f>
        <v/>
      </c>
    </row>
    <row r="45" spans="1:7" x14ac:dyDescent="0.25">
      <c r="A45" s="1507"/>
      <c r="B45" s="621" t="s">
        <v>899</v>
      </c>
      <c r="C45" s="713">
        <v>10000000</v>
      </c>
      <c r="D45" s="713">
        <v>9999984</v>
      </c>
      <c r="E45" s="713">
        <v>9999984</v>
      </c>
      <c r="F45" s="498" t="str">
        <f>IF(D44&lt;&gt;'ETCA-IV-01'!D25,"ERROR!!!!! EL MONTO NO COINCIDE CON LO REPORTADO EN EL FORMATO ETCA-IV-01 ","")</f>
        <v/>
      </c>
    </row>
    <row r="46" spans="1:7" x14ac:dyDescent="0.25">
      <c r="A46" s="1507"/>
      <c r="B46" s="621" t="s">
        <v>900</v>
      </c>
      <c r="C46" s="713">
        <v>0</v>
      </c>
      <c r="D46" s="713">
        <v>0</v>
      </c>
      <c r="E46" s="713">
        <v>0</v>
      </c>
      <c r="F46" s="498" t="str">
        <f>IF(E44&lt;&gt;'ETCA-IV-01'!E25,"ERROR!!!!! EL MONTO NO COINCIDE CON LO REPORTADO EN EL FORMATO ETCA-IV-01 ","")</f>
        <v/>
      </c>
    </row>
    <row r="47" spans="1:7" ht="6.75" customHeight="1" x14ac:dyDescent="0.25">
      <c r="A47" s="765"/>
      <c r="B47" s="768"/>
      <c r="C47" s="637"/>
      <c r="D47" s="637"/>
      <c r="E47" s="637"/>
    </row>
    <row r="48" spans="1:7" x14ac:dyDescent="0.25">
      <c r="A48" s="1507"/>
      <c r="B48" s="1520" t="s">
        <v>901</v>
      </c>
      <c r="C48" s="1522">
        <f>+C41-C44</f>
        <v>-10000000</v>
      </c>
      <c r="D48" s="1522">
        <f>+D41-D44</f>
        <v>-9999984</v>
      </c>
      <c r="E48" s="1522">
        <f>+E41-E44</f>
        <v>-9999984</v>
      </c>
    </row>
    <row r="49" spans="1:5" ht="15.75" thickBot="1" x14ac:dyDescent="0.3">
      <c r="A49" s="1508"/>
      <c r="B49" s="1521"/>
      <c r="C49" s="1523"/>
      <c r="D49" s="1523"/>
      <c r="E49" s="1523"/>
    </row>
    <row r="50" spans="1:5" x14ac:dyDescent="0.25">
      <c r="A50" s="625"/>
      <c r="B50" s="625"/>
      <c r="C50" s="625"/>
      <c r="D50" s="625"/>
      <c r="E50" s="625"/>
    </row>
    <row r="51" spans="1:5" x14ac:dyDescent="0.25">
      <c r="A51" s="625"/>
      <c r="B51" s="625"/>
      <c r="C51" s="625"/>
      <c r="D51" s="625"/>
      <c r="E51" s="625"/>
    </row>
    <row r="52" spans="1:5" x14ac:dyDescent="0.25">
      <c r="A52" s="625"/>
      <c r="B52" s="625"/>
      <c r="C52" s="625"/>
      <c r="D52" s="625"/>
      <c r="E52" s="625"/>
    </row>
    <row r="53" spans="1:5" ht="15.75" thickBot="1" x14ac:dyDescent="0.3">
      <c r="A53" s="625"/>
      <c r="B53" s="625"/>
      <c r="C53" s="625"/>
      <c r="D53" s="625"/>
      <c r="E53" s="625"/>
    </row>
    <row r="54" spans="1:5" x14ac:dyDescent="0.25">
      <c r="A54" s="1514" t="s">
        <v>246</v>
      </c>
      <c r="B54" s="1515"/>
      <c r="C54" s="618" t="s">
        <v>874</v>
      </c>
      <c r="D54" s="1435" t="s">
        <v>434</v>
      </c>
      <c r="E54" s="618" t="s">
        <v>875</v>
      </c>
    </row>
    <row r="55" spans="1:5" ht="15.75" thickBot="1" x14ac:dyDescent="0.3">
      <c r="A55" s="1516"/>
      <c r="B55" s="1517"/>
      <c r="C55" s="619" t="s">
        <v>889</v>
      </c>
      <c r="D55" s="1436"/>
      <c r="E55" s="619" t="s">
        <v>661</v>
      </c>
    </row>
    <row r="56" spans="1:5" ht="6" customHeight="1" x14ac:dyDescent="0.25">
      <c r="A56" s="1511"/>
      <c r="B56" s="1512"/>
      <c r="C56" s="620"/>
      <c r="D56" s="620"/>
      <c r="E56" s="620"/>
    </row>
    <row r="57" spans="1:5" x14ac:dyDescent="0.25">
      <c r="A57" s="1510"/>
      <c r="B57" s="1513" t="s">
        <v>902</v>
      </c>
      <c r="C57" s="1509">
        <f>+C10</f>
        <v>105543736</v>
      </c>
      <c r="D57" s="1509">
        <f>+D10</f>
        <v>75861842</v>
      </c>
      <c r="E57" s="1509">
        <f>+E10</f>
        <v>66999471</v>
      </c>
    </row>
    <row r="58" spans="1:5" x14ac:dyDescent="0.25">
      <c r="A58" s="1510"/>
      <c r="B58" s="1513"/>
      <c r="C58" s="1509"/>
      <c r="D58" s="1509"/>
      <c r="E58" s="1509"/>
    </row>
    <row r="59" spans="1:5" ht="19.5" x14ac:dyDescent="0.25">
      <c r="A59" s="1510"/>
      <c r="B59" s="622" t="s">
        <v>903</v>
      </c>
      <c r="C59" s="719">
        <f>+C60-C61</f>
        <v>-10000000</v>
      </c>
      <c r="D59" s="719">
        <f>+D60-D61</f>
        <v>-9999984</v>
      </c>
      <c r="E59" s="719">
        <f>+E60-E61</f>
        <v>-9999984</v>
      </c>
    </row>
    <row r="60" spans="1:5" x14ac:dyDescent="0.25">
      <c r="A60" s="1510"/>
      <c r="B60" s="621" t="s">
        <v>896</v>
      </c>
      <c r="C60" s="719">
        <f>+C42</f>
        <v>0</v>
      </c>
      <c r="D60" s="719">
        <f>+D42</f>
        <v>0</v>
      </c>
      <c r="E60" s="719">
        <f>+E42</f>
        <v>0</v>
      </c>
    </row>
    <row r="61" spans="1:5" x14ac:dyDescent="0.25">
      <c r="A61" s="1510"/>
      <c r="B61" s="621" t="s">
        <v>899</v>
      </c>
      <c r="C61" s="719">
        <f>+C45</f>
        <v>10000000</v>
      </c>
      <c r="D61" s="719">
        <f>+D45</f>
        <v>9999984</v>
      </c>
      <c r="E61" s="719">
        <f>+E45</f>
        <v>9999984</v>
      </c>
    </row>
    <row r="62" spans="1:5" ht="5.25" customHeight="1" x14ac:dyDescent="0.25">
      <c r="A62" s="1510"/>
      <c r="B62" s="767"/>
      <c r="C62" s="719"/>
      <c r="D62" s="719"/>
      <c r="E62" s="719"/>
    </row>
    <row r="63" spans="1:5" x14ac:dyDescent="0.25">
      <c r="A63" s="766"/>
      <c r="B63" s="767" t="s">
        <v>881</v>
      </c>
      <c r="C63" s="719">
        <f>+C15</f>
        <v>95543736</v>
      </c>
      <c r="D63" s="719">
        <f>+D15</f>
        <v>91029907</v>
      </c>
      <c r="E63" s="719">
        <f>+E15</f>
        <v>86144288</v>
      </c>
    </row>
    <row r="64" spans="1:5" ht="6.75" customHeight="1" x14ac:dyDescent="0.25">
      <c r="A64" s="766"/>
      <c r="B64" s="767"/>
      <c r="C64" s="719"/>
      <c r="D64" s="719"/>
      <c r="E64" s="719"/>
    </row>
    <row r="65" spans="1:5" x14ac:dyDescent="0.25">
      <c r="A65" s="766"/>
      <c r="B65" s="767" t="s">
        <v>884</v>
      </c>
      <c r="C65" s="720"/>
      <c r="D65" s="726">
        <f>+D19</f>
        <v>0</v>
      </c>
      <c r="E65" s="726">
        <f>+E19</f>
        <v>0</v>
      </c>
    </row>
    <row r="66" spans="1:5" x14ac:dyDescent="0.25">
      <c r="A66" s="766"/>
      <c r="B66" s="767"/>
      <c r="C66" s="719"/>
      <c r="D66" s="719"/>
      <c r="E66" s="719"/>
    </row>
    <row r="67" spans="1:5" ht="19.5" x14ac:dyDescent="0.25">
      <c r="A67" s="1507"/>
      <c r="B67" s="612" t="s">
        <v>904</v>
      </c>
      <c r="C67" s="722">
        <f>+C10+C59-C15+C19</f>
        <v>0</v>
      </c>
      <c r="D67" s="722">
        <f>+D10+D59-D15+D19</f>
        <v>-25168049</v>
      </c>
      <c r="E67" s="722">
        <f>+E10+E59-E15+E19</f>
        <v>-29144801</v>
      </c>
    </row>
    <row r="68" spans="1:5" x14ac:dyDescent="0.25">
      <c r="A68" s="1507"/>
      <c r="B68" s="623"/>
      <c r="C68" s="719" t="s">
        <v>244</v>
      </c>
      <c r="D68" s="719" t="s">
        <v>244</v>
      </c>
      <c r="E68" s="719" t="s">
        <v>244</v>
      </c>
    </row>
    <row r="69" spans="1:5" ht="19.5" x14ac:dyDescent="0.25">
      <c r="A69" s="1507"/>
      <c r="B69" s="612" t="s">
        <v>905</v>
      </c>
      <c r="C69" s="722">
        <f>+C67-C59</f>
        <v>10000000</v>
      </c>
      <c r="D69" s="722">
        <f>+D67-D59</f>
        <v>-15168065</v>
      </c>
      <c r="E69" s="722">
        <f>+E67-E59</f>
        <v>-19144817</v>
      </c>
    </row>
    <row r="70" spans="1:5" ht="15.75" thickBot="1" x14ac:dyDescent="0.3">
      <c r="A70" s="1508"/>
      <c r="B70" s="624"/>
      <c r="C70" s="638" t="s">
        <v>244</v>
      </c>
      <c r="D70" s="639" t="s">
        <v>244</v>
      </c>
      <c r="E70" s="638" t="s">
        <v>244</v>
      </c>
    </row>
    <row r="71" spans="1:5" ht="5.25" customHeight="1" thickBot="1" x14ac:dyDescent="0.3"/>
    <row r="72" spans="1:5" x14ac:dyDescent="0.25">
      <c r="A72" s="1514" t="s">
        <v>246</v>
      </c>
      <c r="B72" s="1515"/>
      <c r="C72" s="1518" t="s">
        <v>894</v>
      </c>
      <c r="D72" s="1435" t="s">
        <v>434</v>
      </c>
      <c r="E72" s="618" t="s">
        <v>875</v>
      </c>
    </row>
    <row r="73" spans="1:5" ht="15.75" thickBot="1" x14ac:dyDescent="0.3">
      <c r="A73" s="1516"/>
      <c r="B73" s="1517"/>
      <c r="C73" s="1519"/>
      <c r="D73" s="1436"/>
      <c r="E73" s="619" t="s">
        <v>661</v>
      </c>
    </row>
    <row r="74" spans="1:5" x14ac:dyDescent="0.25">
      <c r="A74" s="1511"/>
      <c r="B74" s="1512"/>
      <c r="C74" s="620"/>
      <c r="D74" s="620"/>
      <c r="E74" s="620"/>
    </row>
    <row r="75" spans="1:5" x14ac:dyDescent="0.25">
      <c r="A75" s="1510"/>
      <c r="B75" s="1513" t="s">
        <v>878</v>
      </c>
      <c r="C75" s="1509">
        <f>+C11</f>
        <v>0</v>
      </c>
      <c r="D75" s="1509">
        <f>+D11</f>
        <v>0</v>
      </c>
      <c r="E75" s="1509">
        <f>+E11</f>
        <v>0</v>
      </c>
    </row>
    <row r="76" spans="1:5" x14ac:dyDescent="0.25">
      <c r="A76" s="1510"/>
      <c r="B76" s="1513"/>
      <c r="C76" s="1509"/>
      <c r="D76" s="1509"/>
      <c r="E76" s="1509"/>
    </row>
    <row r="77" spans="1:5" ht="19.5" x14ac:dyDescent="0.25">
      <c r="A77" s="1510"/>
      <c r="B77" s="622" t="s">
        <v>906</v>
      </c>
      <c r="C77" s="719">
        <f>+C78-C79</f>
        <v>0</v>
      </c>
      <c r="D77" s="719">
        <f>+D78-D79</f>
        <v>0</v>
      </c>
      <c r="E77" s="719">
        <f>+E78-E79</f>
        <v>0</v>
      </c>
    </row>
    <row r="78" spans="1:5" x14ac:dyDescent="0.25">
      <c r="A78" s="1510"/>
      <c r="B78" s="621" t="s">
        <v>897</v>
      </c>
      <c r="C78" s="719">
        <f>+C43</f>
        <v>0</v>
      </c>
      <c r="D78" s="719">
        <v>0</v>
      </c>
      <c r="E78" s="719">
        <v>0</v>
      </c>
    </row>
    <row r="79" spans="1:5" x14ac:dyDescent="0.25">
      <c r="A79" s="1510"/>
      <c r="B79" s="621" t="s">
        <v>900</v>
      </c>
      <c r="C79" s="719">
        <f>+C46</f>
        <v>0</v>
      </c>
      <c r="D79" s="719">
        <v>0</v>
      </c>
      <c r="E79" s="719">
        <v>0</v>
      </c>
    </row>
    <row r="80" spans="1:5" x14ac:dyDescent="0.25">
      <c r="A80" s="1510"/>
      <c r="B80" s="767"/>
      <c r="C80" s="719"/>
      <c r="D80" s="719"/>
      <c r="E80" s="719"/>
    </row>
    <row r="81" spans="1:5" x14ac:dyDescent="0.25">
      <c r="A81" s="766"/>
      <c r="B81" s="767" t="s">
        <v>907</v>
      </c>
      <c r="C81" s="719">
        <f>+C16</f>
        <v>0</v>
      </c>
      <c r="D81" s="719">
        <f>+D16</f>
        <v>0</v>
      </c>
      <c r="E81" s="719">
        <f>+E16</f>
        <v>0</v>
      </c>
    </row>
    <row r="82" spans="1:5" x14ac:dyDescent="0.25">
      <c r="A82" s="766"/>
      <c r="B82" s="767"/>
      <c r="C82" s="719" t="s">
        <v>244</v>
      </c>
      <c r="D82" s="719" t="s">
        <v>244</v>
      </c>
      <c r="E82" s="719" t="s">
        <v>244</v>
      </c>
    </row>
    <row r="83" spans="1:5" x14ac:dyDescent="0.25">
      <c r="A83" s="766"/>
      <c r="B83" s="767" t="s">
        <v>885</v>
      </c>
      <c r="C83" s="720"/>
      <c r="D83" s="726">
        <f>+D20</f>
        <v>0</v>
      </c>
      <c r="E83" s="726">
        <f>+E20</f>
        <v>0</v>
      </c>
    </row>
    <row r="84" spans="1:5" x14ac:dyDescent="0.25">
      <c r="A84" s="766"/>
      <c r="B84" s="767"/>
      <c r="C84" s="719"/>
      <c r="D84" s="719"/>
      <c r="E84" s="719"/>
    </row>
    <row r="85" spans="1:5" ht="19.5" x14ac:dyDescent="0.25">
      <c r="A85" s="1507"/>
      <c r="B85" s="612" t="s">
        <v>908</v>
      </c>
      <c r="C85" s="721">
        <f>+C75+C77-C81+C83</f>
        <v>0</v>
      </c>
      <c r="D85" s="721">
        <f>+D75+D77-D81+D83</f>
        <v>0</v>
      </c>
      <c r="E85" s="721">
        <f>+E75+E77-E81+E83</f>
        <v>0</v>
      </c>
    </row>
    <row r="86" spans="1:5" x14ac:dyDescent="0.25">
      <c r="A86" s="1507"/>
      <c r="B86" s="623"/>
      <c r="C86" s="722"/>
      <c r="D86" s="722"/>
      <c r="E86" s="722"/>
    </row>
    <row r="87" spans="1:5" ht="19.5" x14ac:dyDescent="0.25">
      <c r="A87" s="1507"/>
      <c r="B87" s="612" t="s">
        <v>909</v>
      </c>
      <c r="C87" s="723">
        <f>+C85-C77</f>
        <v>0</v>
      </c>
      <c r="D87" s="723">
        <f>+D85-D77</f>
        <v>0</v>
      </c>
      <c r="E87" s="723">
        <f>+E85-E77</f>
        <v>0</v>
      </c>
    </row>
    <row r="88" spans="1:5" ht="15.75" thickBot="1" x14ac:dyDescent="0.3">
      <c r="A88" s="1508"/>
      <c r="B88" s="624"/>
      <c r="C88" s="624"/>
      <c r="D88" s="624"/>
      <c r="E88" s="624"/>
    </row>
  </sheetData>
  <sheetProtection formatColumns="0" formatRows="0" insertHyperlinks="0"/>
  <mergeCells count="41">
    <mergeCell ref="A42:A43"/>
    <mergeCell ref="A44:A46"/>
    <mergeCell ref="A1:E1"/>
    <mergeCell ref="A38:B39"/>
    <mergeCell ref="C38:C39"/>
    <mergeCell ref="D38:D39"/>
    <mergeCell ref="A31:A33"/>
    <mergeCell ref="A4:E4"/>
    <mergeCell ref="A22:A25"/>
    <mergeCell ref="A28:E28"/>
    <mergeCell ref="A29:B29"/>
    <mergeCell ref="A6:B7"/>
    <mergeCell ref="D6:D7"/>
    <mergeCell ref="A3:E3"/>
    <mergeCell ref="A2:E2"/>
    <mergeCell ref="A48:A49"/>
    <mergeCell ref="B48:B49"/>
    <mergeCell ref="C48:C49"/>
    <mergeCell ref="D48:D49"/>
    <mergeCell ref="E48:E49"/>
    <mergeCell ref="A54:B55"/>
    <mergeCell ref="D54:D55"/>
    <mergeCell ref="A56:B56"/>
    <mergeCell ref="A57:A58"/>
    <mergeCell ref="B57:B58"/>
    <mergeCell ref="C57:C58"/>
    <mergeCell ref="D57:D58"/>
    <mergeCell ref="A67:A70"/>
    <mergeCell ref="A72:B73"/>
    <mergeCell ref="C72:C73"/>
    <mergeCell ref="D72:D73"/>
    <mergeCell ref="E57:E58"/>
    <mergeCell ref="A59:A62"/>
    <mergeCell ref="A85:A88"/>
    <mergeCell ref="E75:E76"/>
    <mergeCell ref="A77:A80"/>
    <mergeCell ref="A74:B74"/>
    <mergeCell ref="A75:A76"/>
    <mergeCell ref="B75:B76"/>
    <mergeCell ref="C75:C76"/>
    <mergeCell ref="D75:D76"/>
  </mergeCells>
  <printOptions horizontalCentered="1"/>
  <pageMargins left="0.23622047244094491" right="0.23622047244094491" top="0.43307086614173229" bottom="0.43307086614173229" header="0.31496062992125984" footer="0.31496062992125984"/>
  <pageSetup scale="97" orientation="portrait" r:id="rId1"/>
  <rowBreaks count="1" manualBreakCount="1">
    <brk id="51" max="4" man="1"/>
  </rowBreaks>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Hoja22"/>
  <dimension ref="A1:D30"/>
  <sheetViews>
    <sheetView view="pageBreakPreview" zoomScale="90" zoomScaleNormal="100" zoomScaleSheetLayoutView="90" workbookViewId="0">
      <selection activeCell="A3" sqref="A3:D3"/>
    </sheetView>
  </sheetViews>
  <sheetFormatPr baseColWidth="10" defaultColWidth="11.28515625" defaultRowHeight="16.5" x14ac:dyDescent="0.3"/>
  <cols>
    <col min="1" max="1" width="2.85546875" style="7" customWidth="1"/>
    <col min="2" max="2" width="40.28515625" style="3" customWidth="1"/>
    <col min="3" max="3" width="31.7109375" style="3" customWidth="1"/>
    <col min="4" max="4" width="23" style="3" customWidth="1"/>
    <col min="5" max="16384" width="11.28515625" style="3"/>
  </cols>
  <sheetData>
    <row r="1" spans="1:4" x14ac:dyDescent="0.3">
      <c r="A1" s="1534" t="str">
        <f>'ETCA-I-01'!A1:G1</f>
        <v>TELEVISORA DE HERMOSILLO, S.A. DE C.V.</v>
      </c>
      <c r="B1" s="1534"/>
      <c r="C1" s="1534"/>
      <c r="D1" s="1534"/>
    </row>
    <row r="2" spans="1:4" x14ac:dyDescent="0.3">
      <c r="A2" s="1535" t="s">
        <v>20</v>
      </c>
      <c r="B2" s="1535"/>
      <c r="C2" s="1535"/>
      <c r="D2" s="1535"/>
    </row>
    <row r="3" spans="1:4" x14ac:dyDescent="0.3">
      <c r="A3" s="1535" t="str">
        <f>'ETCA-I-03'!A3:D3</f>
        <v>Del 01 de Enero al 31 de Diciembre de 2020</v>
      </c>
      <c r="B3" s="1535"/>
      <c r="C3" s="1535"/>
      <c r="D3" s="1535"/>
    </row>
    <row r="4" spans="1:4" x14ac:dyDescent="0.3">
      <c r="A4" s="37"/>
      <c r="B4" s="1535" t="s">
        <v>910</v>
      </c>
      <c r="C4" s="1535"/>
      <c r="D4" s="45"/>
    </row>
    <row r="5" spans="1:4" ht="6.75" customHeight="1" thickBot="1" x14ac:dyDescent="0.35"/>
    <row r="6" spans="1:4" s="31" customFormat="1" ht="30" customHeight="1" x14ac:dyDescent="0.25">
      <c r="A6" s="1538" t="s">
        <v>911</v>
      </c>
      <c r="B6" s="1539"/>
      <c r="C6" s="1536" t="s">
        <v>912</v>
      </c>
      <c r="D6" s="1537"/>
    </row>
    <row r="7" spans="1:4" s="31" customFormat="1" ht="32.25" customHeight="1" thickBot="1" x14ac:dyDescent="0.3">
      <c r="A7" s="1540"/>
      <c r="B7" s="1541"/>
      <c r="C7" s="38" t="s">
        <v>913</v>
      </c>
      <c r="D7" s="39" t="s">
        <v>914</v>
      </c>
    </row>
    <row r="8" spans="1:4" s="31" customFormat="1" ht="31.5" customHeight="1" x14ac:dyDescent="0.25">
      <c r="A8" s="34">
        <v>1</v>
      </c>
      <c r="B8" s="928" t="s">
        <v>1123</v>
      </c>
      <c r="C8" s="35" t="s">
        <v>1124</v>
      </c>
      <c r="D8" s="36" t="s">
        <v>1125</v>
      </c>
    </row>
    <row r="9" spans="1:4" s="31" customFormat="1" ht="31.5" customHeight="1" x14ac:dyDescent="0.25">
      <c r="A9" s="34">
        <v>2</v>
      </c>
      <c r="B9" s="928" t="s">
        <v>1123</v>
      </c>
      <c r="C9" s="35" t="s">
        <v>1126</v>
      </c>
      <c r="D9" s="36">
        <v>45409949</v>
      </c>
    </row>
    <row r="10" spans="1:4" s="31" customFormat="1" ht="31.5" customHeight="1" x14ac:dyDescent="0.25">
      <c r="A10" s="34">
        <v>3</v>
      </c>
      <c r="B10" s="928" t="s">
        <v>1123</v>
      </c>
      <c r="C10" s="35" t="s">
        <v>1127</v>
      </c>
      <c r="D10" s="36" t="s">
        <v>1128</v>
      </c>
    </row>
    <row r="11" spans="1:4" s="31" customFormat="1" ht="31.5" customHeight="1" x14ac:dyDescent="0.25">
      <c r="A11" s="34">
        <v>4</v>
      </c>
      <c r="B11" s="928" t="s">
        <v>1123</v>
      </c>
      <c r="C11" s="35" t="s">
        <v>1127</v>
      </c>
      <c r="D11" s="36" t="s">
        <v>1129</v>
      </c>
    </row>
    <row r="12" spans="1:4" s="31" customFormat="1" ht="31.5" customHeight="1" x14ac:dyDescent="0.25">
      <c r="A12" s="34">
        <v>5</v>
      </c>
      <c r="B12" s="928" t="s">
        <v>1123</v>
      </c>
      <c r="C12" s="35" t="s">
        <v>1127</v>
      </c>
      <c r="D12" s="36">
        <v>51500593097</v>
      </c>
    </row>
    <row r="13" spans="1:4" s="31" customFormat="1" ht="31.5" customHeight="1" x14ac:dyDescent="0.25">
      <c r="A13" s="34">
        <v>6</v>
      </c>
      <c r="B13" s="43"/>
      <c r="C13" s="35"/>
      <c r="D13" s="36"/>
    </row>
    <row r="14" spans="1:4" s="31" customFormat="1" ht="31.5" customHeight="1" x14ac:dyDescent="0.25">
      <c r="A14" s="34">
        <v>7</v>
      </c>
      <c r="B14" s="43"/>
      <c r="C14" s="35"/>
      <c r="D14" s="36"/>
    </row>
    <row r="15" spans="1:4" s="31" customFormat="1" ht="31.5" customHeight="1" x14ac:dyDescent="0.25">
      <c r="A15" s="34">
        <v>8</v>
      </c>
      <c r="B15" s="43"/>
      <c r="C15" s="35"/>
      <c r="D15" s="36"/>
    </row>
    <row r="16" spans="1:4" s="31" customFormat="1" ht="31.5" customHeight="1" x14ac:dyDescent="0.25">
      <c r="A16" s="34">
        <v>9</v>
      </c>
      <c r="B16" s="43"/>
      <c r="C16" s="35"/>
      <c r="D16" s="36"/>
    </row>
    <row r="17" spans="1:4" s="31" customFormat="1" ht="31.5" customHeight="1" x14ac:dyDescent="0.25">
      <c r="A17" s="34"/>
      <c r="B17" s="43"/>
      <c r="C17" s="35"/>
      <c r="D17" s="36"/>
    </row>
    <row r="18" spans="1:4" s="31" customFormat="1" ht="31.5" customHeight="1" x14ac:dyDescent="0.25">
      <c r="A18" s="34"/>
      <c r="B18" s="43"/>
      <c r="C18" s="35"/>
      <c r="D18" s="36"/>
    </row>
    <row r="19" spans="1:4" s="31" customFormat="1" ht="31.5" customHeight="1" x14ac:dyDescent="0.25">
      <c r="A19" s="34"/>
      <c r="B19" s="43"/>
      <c r="C19" s="35"/>
      <c r="D19" s="36"/>
    </row>
    <row r="20" spans="1:4" s="31" customFormat="1" ht="31.5" customHeight="1" x14ac:dyDescent="0.25">
      <c r="A20" s="34"/>
      <c r="B20" s="43"/>
      <c r="C20" s="35"/>
      <c r="D20" s="36"/>
    </row>
    <row r="21" spans="1:4" s="31" customFormat="1" ht="31.5" customHeight="1" x14ac:dyDescent="0.25">
      <c r="A21" s="34"/>
      <c r="B21" s="43"/>
      <c r="C21" s="35"/>
      <c r="D21" s="36"/>
    </row>
    <row r="22" spans="1:4" s="31" customFormat="1" ht="31.5" customHeight="1" x14ac:dyDescent="0.25">
      <c r="A22" s="34"/>
      <c r="B22" s="43"/>
      <c r="C22" s="35"/>
      <c r="D22" s="36"/>
    </row>
    <row r="23" spans="1:4" s="31" customFormat="1" ht="31.5" customHeight="1" x14ac:dyDescent="0.25">
      <c r="A23" s="34">
        <v>10</v>
      </c>
      <c r="B23" s="43"/>
      <c r="C23" s="35"/>
      <c r="D23" s="36"/>
    </row>
    <row r="24" spans="1:4" s="31" customFormat="1" ht="31.5" customHeight="1" x14ac:dyDescent="0.25">
      <c r="A24" s="1530"/>
      <c r="B24" s="1531"/>
      <c r="C24" s="1532"/>
      <c r="D24" s="1533"/>
    </row>
    <row r="25" spans="1:4" x14ac:dyDescent="0.3">
      <c r="A25" s="427" t="s">
        <v>81</v>
      </c>
      <c r="B25" s="44"/>
    </row>
    <row r="26" spans="1:4" x14ac:dyDescent="0.3">
      <c r="A26" s="427"/>
      <c r="B26" s="44"/>
    </row>
    <row r="27" spans="1:4" x14ac:dyDescent="0.3">
      <c r="A27" s="427"/>
      <c r="B27" s="44"/>
    </row>
    <row r="28" spans="1:4" x14ac:dyDescent="0.3">
      <c r="A28" s="427"/>
      <c r="B28" s="44"/>
    </row>
    <row r="29" spans="1:4" x14ac:dyDescent="0.3">
      <c r="A29" s="3"/>
    </row>
    <row r="30" spans="1:4" ht="18.75" x14ac:dyDescent="0.3">
      <c r="B30" s="380" t="s">
        <v>915</v>
      </c>
    </row>
  </sheetData>
  <mergeCells count="7">
    <mergeCell ref="A24:D24"/>
    <mergeCell ref="A1:D1"/>
    <mergeCell ref="A3:D3"/>
    <mergeCell ref="C6:D6"/>
    <mergeCell ref="A2:D2"/>
    <mergeCell ref="A6:B7"/>
    <mergeCell ref="B4:C4"/>
  </mergeCells>
  <printOptions horizontalCentered="1"/>
  <pageMargins left="0.39370078740157483" right="0.39370078740157483" top="0.74803149606299213" bottom="0.74803149606299213" header="0.31496062992125984" footer="0.31496062992125984"/>
  <pageSetup scale="92"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C523"/>
  <sheetViews>
    <sheetView workbookViewId="0">
      <selection activeCell="A2" sqref="A2:C2"/>
    </sheetView>
  </sheetViews>
  <sheetFormatPr baseColWidth="10" defaultRowHeight="15" x14ac:dyDescent="0.25"/>
  <cols>
    <col min="1" max="1" width="29" customWidth="1"/>
    <col min="2" max="2" width="38.5703125" customWidth="1"/>
    <col min="3" max="3" width="46.140625" customWidth="1"/>
  </cols>
  <sheetData>
    <row r="1" spans="1:3" ht="15.75" x14ac:dyDescent="0.25">
      <c r="A1" s="1197"/>
      <c r="B1" s="1197" t="s">
        <v>1119</v>
      </c>
      <c r="C1" s="1197"/>
    </row>
    <row r="2" spans="1:3" ht="15.75" x14ac:dyDescent="0.25">
      <c r="A2" s="1534" t="s">
        <v>1407</v>
      </c>
      <c r="B2" s="1534"/>
      <c r="C2" s="1534"/>
    </row>
    <row r="3" spans="1:3" ht="15.75" x14ac:dyDescent="0.25">
      <c r="A3" s="1534" t="str">
        <f>+'ETCA-I-01'!A3:G3</f>
        <v>Al 31 de Diciembre de 2020</v>
      </c>
      <c r="B3" s="1534"/>
      <c r="C3" s="1534"/>
    </row>
    <row r="4" spans="1:3" ht="15.75" thickBot="1" x14ac:dyDescent="0.3"/>
    <row r="5" spans="1:3" x14ac:dyDescent="0.25">
      <c r="A5" s="1543" t="s">
        <v>1408</v>
      </c>
      <c r="B5" s="1543" t="s">
        <v>246</v>
      </c>
      <c r="C5" s="1096" t="s">
        <v>1409</v>
      </c>
    </row>
    <row r="6" spans="1:3" ht="24" x14ac:dyDescent="0.25">
      <c r="A6" s="1544"/>
      <c r="B6" s="1544"/>
      <c r="C6" s="1097" t="s">
        <v>1410</v>
      </c>
    </row>
    <row r="7" spans="1:3" x14ac:dyDescent="0.25">
      <c r="A7" s="1098">
        <v>1</v>
      </c>
      <c r="B7" s="1098" t="s">
        <v>1411</v>
      </c>
      <c r="C7" s="1152"/>
    </row>
    <row r="8" spans="1:3" x14ac:dyDescent="0.25">
      <c r="A8" s="1098"/>
      <c r="B8" s="1098"/>
      <c r="C8" s="1152"/>
    </row>
    <row r="9" spans="1:3" x14ac:dyDescent="0.25">
      <c r="A9" s="1098">
        <v>1.1000000000000001</v>
      </c>
      <c r="B9" s="1098" t="s">
        <v>1412</v>
      </c>
      <c r="C9" s="1152"/>
    </row>
    <row r="10" spans="1:3" x14ac:dyDescent="0.25">
      <c r="A10" s="1098"/>
      <c r="B10" s="1098"/>
      <c r="C10" s="1152"/>
    </row>
    <row r="11" spans="1:3" x14ac:dyDescent="0.25">
      <c r="A11" s="1098" t="s">
        <v>1413</v>
      </c>
      <c r="B11" s="1098" t="s">
        <v>198</v>
      </c>
      <c r="C11" s="1152"/>
    </row>
    <row r="12" spans="1:3" ht="24" x14ac:dyDescent="0.25">
      <c r="A12" s="1098" t="s">
        <v>1414</v>
      </c>
      <c r="B12" s="1098" t="s">
        <v>1415</v>
      </c>
      <c r="C12" s="1098"/>
    </row>
    <row r="13" spans="1:3" x14ac:dyDescent="0.25">
      <c r="A13" s="1152"/>
      <c r="B13" s="1099"/>
      <c r="C13" s="1152"/>
    </row>
    <row r="14" spans="1:3" x14ac:dyDescent="0.25">
      <c r="A14" s="1152" t="s">
        <v>1416</v>
      </c>
      <c r="B14" s="1099" t="s">
        <v>1417</v>
      </c>
      <c r="C14" s="1152"/>
    </row>
    <row r="15" spans="1:3" x14ac:dyDescent="0.25">
      <c r="A15" s="1152" t="s">
        <v>1418</v>
      </c>
      <c r="B15" s="1152" t="s">
        <v>1419</v>
      </c>
      <c r="C15" s="1155">
        <v>0</v>
      </c>
    </row>
    <row r="16" spans="1:3" x14ac:dyDescent="0.25">
      <c r="A16" s="1098"/>
      <c r="B16" s="1098"/>
      <c r="C16" s="1098"/>
    </row>
    <row r="17" spans="1:3" ht="24" x14ac:dyDescent="0.25">
      <c r="A17" s="1152" t="s">
        <v>1420</v>
      </c>
      <c r="B17" s="1099" t="s">
        <v>1421</v>
      </c>
      <c r="C17" s="1152"/>
    </row>
    <row r="18" spans="1:3" x14ac:dyDescent="0.25">
      <c r="A18" s="1152" t="s">
        <v>1422</v>
      </c>
      <c r="B18" s="1152" t="s">
        <v>1419</v>
      </c>
      <c r="C18" s="1155">
        <v>0</v>
      </c>
    </row>
    <row r="19" spans="1:3" x14ac:dyDescent="0.25">
      <c r="A19" s="1098"/>
      <c r="B19" s="1098"/>
      <c r="C19" s="1098"/>
    </row>
    <row r="20" spans="1:3" x14ac:dyDescent="0.25">
      <c r="A20" s="1152" t="s">
        <v>1423</v>
      </c>
      <c r="B20" s="1099" t="s">
        <v>1424</v>
      </c>
      <c r="C20" s="1152"/>
    </row>
    <row r="21" spans="1:3" x14ac:dyDescent="0.25">
      <c r="A21" s="1098"/>
      <c r="B21" s="1098"/>
      <c r="C21" s="1098"/>
    </row>
    <row r="22" spans="1:3" ht="24" x14ac:dyDescent="0.25">
      <c r="A22" s="1098" t="s">
        <v>1425</v>
      </c>
      <c r="B22" s="1098" t="s">
        <v>1426</v>
      </c>
      <c r="C22" s="1098"/>
    </row>
    <row r="23" spans="1:3" x14ac:dyDescent="0.25">
      <c r="A23" s="1152" t="s">
        <v>1427</v>
      </c>
      <c r="B23" s="1152" t="s">
        <v>1428</v>
      </c>
      <c r="C23" s="1155">
        <v>0</v>
      </c>
    </row>
    <row r="24" spans="1:3" x14ac:dyDescent="0.25">
      <c r="A24" s="1152"/>
      <c r="B24" s="1152"/>
      <c r="C24" s="1152"/>
    </row>
    <row r="25" spans="1:3" x14ac:dyDescent="0.25">
      <c r="A25" s="1098" t="s">
        <v>1429</v>
      </c>
      <c r="B25" s="1098" t="s">
        <v>1430</v>
      </c>
      <c r="C25" s="1155">
        <v>0</v>
      </c>
    </row>
    <row r="26" spans="1:3" x14ac:dyDescent="0.25">
      <c r="A26" s="1152"/>
      <c r="B26" s="1152"/>
      <c r="C26" s="1152"/>
    </row>
    <row r="27" spans="1:3" x14ac:dyDescent="0.25">
      <c r="A27" s="1098" t="s">
        <v>1431</v>
      </c>
      <c r="B27" s="1098" t="s">
        <v>1432</v>
      </c>
      <c r="C27" s="1098"/>
    </row>
    <row r="28" spans="1:3" ht="24" x14ac:dyDescent="0.25">
      <c r="A28" s="1152" t="s">
        <v>1433</v>
      </c>
      <c r="B28" s="1152" t="s">
        <v>1434</v>
      </c>
      <c r="C28" s="1155">
        <v>0</v>
      </c>
    </row>
    <row r="29" spans="1:3" x14ac:dyDescent="0.25">
      <c r="A29" s="1152" t="s">
        <v>1435</v>
      </c>
      <c r="B29" s="1152" t="s">
        <v>1436</v>
      </c>
      <c r="C29" s="1155">
        <v>0</v>
      </c>
    </row>
    <row r="30" spans="1:3" ht="24" x14ac:dyDescent="0.25">
      <c r="A30" s="1152" t="s">
        <v>1437</v>
      </c>
      <c r="B30" s="1152" t="s">
        <v>1438</v>
      </c>
      <c r="C30" s="1155">
        <v>0</v>
      </c>
    </row>
    <row r="31" spans="1:3" x14ac:dyDescent="0.25">
      <c r="A31" s="1152" t="s">
        <v>1439</v>
      </c>
      <c r="B31" s="1152" t="s">
        <v>1440</v>
      </c>
      <c r="C31" s="1155">
        <v>0</v>
      </c>
    </row>
    <row r="32" spans="1:3" x14ac:dyDescent="0.25">
      <c r="A32" s="1098"/>
      <c r="B32" s="1098"/>
      <c r="C32" s="1098"/>
    </row>
    <row r="33" spans="1:3" ht="36" x14ac:dyDescent="0.25">
      <c r="A33" s="1098" t="s">
        <v>1441</v>
      </c>
      <c r="B33" s="1098" t="s">
        <v>1442</v>
      </c>
      <c r="C33" s="1098"/>
    </row>
    <row r="34" spans="1:3" x14ac:dyDescent="0.25">
      <c r="A34" s="1152" t="s">
        <v>1443</v>
      </c>
      <c r="B34" s="1152" t="s">
        <v>1444</v>
      </c>
      <c r="C34" s="1155">
        <v>0</v>
      </c>
    </row>
    <row r="35" spans="1:3" x14ac:dyDescent="0.25">
      <c r="A35" s="1152" t="s">
        <v>1445</v>
      </c>
      <c r="B35" s="1152" t="s">
        <v>1446</v>
      </c>
      <c r="C35" s="1155">
        <v>0</v>
      </c>
    </row>
    <row r="36" spans="1:3" x14ac:dyDescent="0.25">
      <c r="A36" s="1098"/>
      <c r="B36" s="1098"/>
      <c r="C36" s="1098"/>
    </row>
    <row r="37" spans="1:3" x14ac:dyDescent="0.25">
      <c r="A37" s="1098" t="s">
        <v>1447</v>
      </c>
      <c r="B37" s="1098" t="s">
        <v>1448</v>
      </c>
      <c r="C37" s="1155">
        <v>0</v>
      </c>
    </row>
    <row r="38" spans="1:3" x14ac:dyDescent="0.25">
      <c r="A38" s="1152"/>
      <c r="B38" s="1152"/>
      <c r="C38" s="1152"/>
    </row>
    <row r="39" spans="1:3" x14ac:dyDescent="0.25">
      <c r="A39" s="1098" t="s">
        <v>1449</v>
      </c>
      <c r="B39" s="1098" t="s">
        <v>1450</v>
      </c>
      <c r="C39" s="1155">
        <v>0</v>
      </c>
    </row>
    <row r="40" spans="1:3" x14ac:dyDescent="0.25">
      <c r="A40" s="1152"/>
      <c r="B40" s="1152"/>
      <c r="C40" s="1152"/>
    </row>
    <row r="41" spans="1:3" x14ac:dyDescent="0.25">
      <c r="A41" s="1098" t="s">
        <v>1451</v>
      </c>
      <c r="B41" s="1098" t="s">
        <v>1452</v>
      </c>
      <c r="C41" s="1155">
        <v>0</v>
      </c>
    </row>
    <row r="42" spans="1:3" x14ac:dyDescent="0.25">
      <c r="A42" s="1152"/>
      <c r="B42" s="1152"/>
      <c r="C42" s="1152"/>
    </row>
    <row r="43" spans="1:3" x14ac:dyDescent="0.25">
      <c r="A43" s="1098" t="s">
        <v>1453</v>
      </c>
      <c r="B43" s="1098" t="s">
        <v>1454</v>
      </c>
      <c r="C43" s="1155">
        <v>0</v>
      </c>
    </row>
    <row r="44" spans="1:3" x14ac:dyDescent="0.25">
      <c r="A44" s="1098"/>
      <c r="B44" s="1098"/>
      <c r="C44" s="1152"/>
    </row>
    <row r="45" spans="1:3" x14ac:dyDescent="0.25">
      <c r="A45" s="1098" t="s">
        <v>1455</v>
      </c>
      <c r="B45" s="1098" t="s">
        <v>1456</v>
      </c>
      <c r="C45" s="1152"/>
    </row>
    <row r="46" spans="1:3" x14ac:dyDescent="0.25">
      <c r="A46" s="1152" t="s">
        <v>1457</v>
      </c>
      <c r="B46" s="1152" t="s">
        <v>1458</v>
      </c>
      <c r="C46" s="1155">
        <v>0</v>
      </c>
    </row>
    <row r="47" spans="1:3" x14ac:dyDescent="0.25">
      <c r="A47" s="1152" t="s">
        <v>1459</v>
      </c>
      <c r="B47" s="1152" t="s">
        <v>1460</v>
      </c>
      <c r="C47" s="1155">
        <v>0</v>
      </c>
    </row>
    <row r="48" spans="1:3" ht="24" x14ac:dyDescent="0.25">
      <c r="A48" s="1152" t="s">
        <v>1461</v>
      </c>
      <c r="B48" s="1152" t="s">
        <v>1462</v>
      </c>
      <c r="C48" s="1155">
        <v>0</v>
      </c>
    </row>
    <row r="49" spans="1:3" x14ac:dyDescent="0.25">
      <c r="A49" s="1152" t="s">
        <v>1463</v>
      </c>
      <c r="B49" s="1152" t="s">
        <v>1464</v>
      </c>
      <c r="C49" s="1155">
        <v>0</v>
      </c>
    </row>
    <row r="50" spans="1:3" x14ac:dyDescent="0.25">
      <c r="A50" s="1098" t="s">
        <v>1465</v>
      </c>
      <c r="B50" s="1098" t="s">
        <v>418</v>
      </c>
      <c r="C50" s="1155">
        <v>0</v>
      </c>
    </row>
    <row r="51" spans="1:3" x14ac:dyDescent="0.25">
      <c r="A51" s="1152"/>
      <c r="B51" s="1152"/>
      <c r="C51" s="1152"/>
    </row>
    <row r="52" spans="1:3" ht="24" x14ac:dyDescent="0.25">
      <c r="A52" s="1098" t="s">
        <v>1466</v>
      </c>
      <c r="B52" s="1098" t="s">
        <v>1467</v>
      </c>
      <c r="C52" s="1152"/>
    </row>
    <row r="53" spans="1:3" x14ac:dyDescent="0.25">
      <c r="A53" s="1152" t="s">
        <v>1468</v>
      </c>
      <c r="B53" s="1152" t="s">
        <v>1469</v>
      </c>
      <c r="C53" s="1155">
        <v>0</v>
      </c>
    </row>
    <row r="54" spans="1:3" ht="24" x14ac:dyDescent="0.25">
      <c r="A54" s="1152" t="s">
        <v>1470</v>
      </c>
      <c r="B54" s="1152" t="s">
        <v>1471</v>
      </c>
      <c r="C54" s="1154">
        <f>+'ETCA-II-01'!F13</f>
        <v>7626</v>
      </c>
    </row>
    <row r="55" spans="1:3" ht="24" x14ac:dyDescent="0.25">
      <c r="A55" s="1152" t="s">
        <v>1472</v>
      </c>
      <c r="B55" s="1152" t="s">
        <v>1473</v>
      </c>
      <c r="C55" s="1155">
        <v>0</v>
      </c>
    </row>
    <row r="56" spans="1:3" x14ac:dyDescent="0.25">
      <c r="A56" s="1152"/>
      <c r="B56" s="1152"/>
      <c r="C56" s="1152"/>
    </row>
    <row r="57" spans="1:3" x14ac:dyDescent="0.25">
      <c r="A57" s="1098" t="s">
        <v>1474</v>
      </c>
      <c r="B57" s="1098" t="s">
        <v>1475</v>
      </c>
      <c r="C57" s="1152"/>
    </row>
    <row r="58" spans="1:3" x14ac:dyDescent="0.25">
      <c r="A58" s="1152" t="s">
        <v>1476</v>
      </c>
      <c r="B58" s="1152" t="s">
        <v>1477</v>
      </c>
      <c r="C58" s="1155">
        <v>0</v>
      </c>
    </row>
    <row r="59" spans="1:3" x14ac:dyDescent="0.25">
      <c r="A59" s="1152" t="s">
        <v>1478</v>
      </c>
      <c r="B59" s="1152" t="s">
        <v>1479</v>
      </c>
      <c r="C59" s="1152"/>
    </row>
    <row r="60" spans="1:3" x14ac:dyDescent="0.25">
      <c r="A60" s="1152" t="s">
        <v>1480</v>
      </c>
      <c r="B60" s="1152" t="s">
        <v>1481</v>
      </c>
      <c r="C60" s="1152"/>
    </row>
    <row r="61" spans="1:3" x14ac:dyDescent="0.25">
      <c r="A61" s="1152" t="s">
        <v>1482</v>
      </c>
      <c r="B61" s="1152" t="s">
        <v>1483</v>
      </c>
      <c r="C61" s="1155">
        <v>0</v>
      </c>
    </row>
    <row r="62" spans="1:3" x14ac:dyDescent="0.25">
      <c r="A62" s="1152" t="s">
        <v>1484</v>
      </c>
      <c r="B62" s="1152" t="s">
        <v>1485</v>
      </c>
      <c r="C62" s="1155">
        <v>0</v>
      </c>
    </row>
    <row r="63" spans="1:3" x14ac:dyDescent="0.25">
      <c r="A63" s="1152" t="s">
        <v>1486</v>
      </c>
      <c r="B63" s="1152" t="s">
        <v>1487</v>
      </c>
      <c r="C63" s="1155">
        <v>0</v>
      </c>
    </row>
    <row r="64" spans="1:3" x14ac:dyDescent="0.25">
      <c r="A64" s="1152"/>
      <c r="B64" s="1152"/>
      <c r="C64" s="1152"/>
    </row>
    <row r="65" spans="1:3" ht="36" x14ac:dyDescent="0.25">
      <c r="A65" s="1098" t="s">
        <v>1488</v>
      </c>
      <c r="B65" s="1098" t="s">
        <v>1489</v>
      </c>
      <c r="C65" s="1098"/>
    </row>
    <row r="66" spans="1:3" x14ac:dyDescent="0.25">
      <c r="A66" s="1152" t="s">
        <v>1490</v>
      </c>
      <c r="B66" s="1152" t="s">
        <v>1491</v>
      </c>
      <c r="C66" s="1155">
        <v>0</v>
      </c>
    </row>
    <row r="67" spans="1:3" x14ac:dyDescent="0.25">
      <c r="A67" s="1152" t="s">
        <v>1492</v>
      </c>
      <c r="B67" s="1152" t="s">
        <v>1493</v>
      </c>
      <c r="C67" s="1155">
        <v>0</v>
      </c>
    </row>
    <row r="68" spans="1:3" x14ac:dyDescent="0.25">
      <c r="A68" s="1152" t="s">
        <v>1494</v>
      </c>
      <c r="B68" s="1152" t="s">
        <v>1495</v>
      </c>
      <c r="C68" s="1153">
        <f>+'ETCA-II-01'!F15</f>
        <v>75861841.569999993</v>
      </c>
    </row>
    <row r="69" spans="1:3" x14ac:dyDescent="0.25">
      <c r="A69" s="1098"/>
      <c r="B69" s="1098"/>
      <c r="C69" s="1098"/>
    </row>
    <row r="70" spans="1:3" x14ac:dyDescent="0.25">
      <c r="A70" s="1098"/>
      <c r="B70" s="1098"/>
      <c r="C70" s="1098"/>
    </row>
    <row r="71" spans="1:3" ht="24" x14ac:dyDescent="0.25">
      <c r="A71" s="1098" t="s">
        <v>1496</v>
      </c>
      <c r="B71" s="1098" t="s">
        <v>1497</v>
      </c>
      <c r="C71" s="1098"/>
    </row>
    <row r="72" spans="1:3" ht="36" x14ac:dyDescent="0.25">
      <c r="A72" s="1152" t="s">
        <v>1498</v>
      </c>
      <c r="B72" s="1152" t="s">
        <v>1499</v>
      </c>
      <c r="C72" s="1155">
        <v>0</v>
      </c>
    </row>
    <row r="73" spans="1:3" ht="36" x14ac:dyDescent="0.25">
      <c r="A73" s="1152" t="s">
        <v>1500</v>
      </c>
      <c r="B73" s="1152" t="s">
        <v>1501</v>
      </c>
      <c r="C73" s="1155">
        <v>0</v>
      </c>
    </row>
    <row r="74" spans="1:3" x14ac:dyDescent="0.25">
      <c r="A74" s="1098"/>
      <c r="B74" s="1098"/>
      <c r="C74" s="1098"/>
    </row>
    <row r="75" spans="1:3" ht="24" x14ac:dyDescent="0.25">
      <c r="A75" s="1098" t="s">
        <v>1502</v>
      </c>
      <c r="B75" s="1098" t="s">
        <v>1503</v>
      </c>
      <c r="C75" s="1098"/>
    </row>
    <row r="76" spans="1:3" x14ac:dyDescent="0.25">
      <c r="A76" s="1152" t="s">
        <v>1504</v>
      </c>
      <c r="B76" s="1152" t="s">
        <v>1505</v>
      </c>
      <c r="C76" s="1100" t="s">
        <v>1506</v>
      </c>
    </row>
    <row r="77" spans="1:3" x14ac:dyDescent="0.25">
      <c r="A77" s="1152" t="s">
        <v>1507</v>
      </c>
      <c r="B77" s="1152" t="s">
        <v>1508</v>
      </c>
      <c r="C77" s="1155">
        <v>0</v>
      </c>
    </row>
    <row r="78" spans="1:3" x14ac:dyDescent="0.25">
      <c r="A78" s="1152" t="s">
        <v>1509</v>
      </c>
      <c r="B78" s="1152" t="s">
        <v>1510</v>
      </c>
      <c r="C78" s="1152"/>
    </row>
    <row r="79" spans="1:3" x14ac:dyDescent="0.25">
      <c r="A79" s="1152" t="s">
        <v>1511</v>
      </c>
      <c r="B79" s="1152" t="s">
        <v>1512</v>
      </c>
      <c r="C79" s="1154">
        <f>+'ETCA-II-01'!F17</f>
        <v>14015269.050000001</v>
      </c>
    </row>
    <row r="80" spans="1:3" x14ac:dyDescent="0.25">
      <c r="A80" s="1152" t="s">
        <v>1513</v>
      </c>
      <c r="B80" s="1152" t="s">
        <v>1514</v>
      </c>
      <c r="C80" s="1155">
        <v>0</v>
      </c>
    </row>
    <row r="81" spans="1:3" x14ac:dyDescent="0.25">
      <c r="A81" s="1152" t="s">
        <v>1515</v>
      </c>
      <c r="B81" s="1152" t="s">
        <v>219</v>
      </c>
      <c r="C81" s="1155">
        <v>0</v>
      </c>
    </row>
    <row r="82" spans="1:3" ht="24" x14ac:dyDescent="0.25">
      <c r="A82" s="1152" t="s">
        <v>1516</v>
      </c>
      <c r="B82" s="1152" t="s">
        <v>1517</v>
      </c>
      <c r="C82" s="1155">
        <v>0</v>
      </c>
    </row>
    <row r="83" spans="1:3" x14ac:dyDescent="0.25">
      <c r="A83" s="1152" t="s">
        <v>1518</v>
      </c>
      <c r="B83" s="1152" t="s">
        <v>1519</v>
      </c>
      <c r="C83" s="1155">
        <v>0</v>
      </c>
    </row>
    <row r="84" spans="1:3" x14ac:dyDescent="0.25">
      <c r="A84" s="1152" t="s">
        <v>1520</v>
      </c>
      <c r="B84" s="1152" t="s">
        <v>1521</v>
      </c>
      <c r="C84" s="1155">
        <v>0</v>
      </c>
    </row>
    <row r="85" spans="1:3" x14ac:dyDescent="0.25">
      <c r="A85" s="1152" t="s">
        <v>1522</v>
      </c>
      <c r="B85" s="1152" t="s">
        <v>1523</v>
      </c>
      <c r="C85" s="1152"/>
    </row>
    <row r="86" spans="1:3" x14ac:dyDescent="0.25">
      <c r="A86" s="1152" t="s">
        <v>1524</v>
      </c>
      <c r="B86" s="1152" t="s">
        <v>1525</v>
      </c>
      <c r="C86" s="1152"/>
    </row>
    <row r="87" spans="1:3" x14ac:dyDescent="0.25">
      <c r="A87" s="1152" t="s">
        <v>1526</v>
      </c>
      <c r="B87" s="1152" t="s">
        <v>1527</v>
      </c>
      <c r="C87" s="1152"/>
    </row>
    <row r="88" spans="1:3" x14ac:dyDescent="0.25">
      <c r="A88" s="1152" t="s">
        <v>1528</v>
      </c>
      <c r="B88" s="1152" t="s">
        <v>1529</v>
      </c>
      <c r="C88" s="1152"/>
    </row>
    <row r="89" spans="1:3" x14ac:dyDescent="0.25">
      <c r="A89" s="1098"/>
      <c r="B89" s="1098"/>
      <c r="C89" s="1098"/>
    </row>
    <row r="90" spans="1:3" x14ac:dyDescent="0.25">
      <c r="A90" s="1098" t="s">
        <v>1530</v>
      </c>
      <c r="B90" s="1098" t="s">
        <v>225</v>
      </c>
      <c r="C90" s="1155">
        <v>0</v>
      </c>
    </row>
    <row r="91" spans="1:3" x14ac:dyDescent="0.25">
      <c r="A91" s="1152"/>
      <c r="B91" s="1152"/>
      <c r="C91" s="1152"/>
    </row>
    <row r="92" spans="1:3" x14ac:dyDescent="0.25">
      <c r="A92" s="1098">
        <v>1.2</v>
      </c>
      <c r="B92" s="1098" t="s">
        <v>1531</v>
      </c>
      <c r="C92" s="1152"/>
    </row>
    <row r="93" spans="1:3" x14ac:dyDescent="0.25">
      <c r="A93" s="1098"/>
      <c r="B93" s="1098"/>
      <c r="C93" s="1152"/>
    </row>
    <row r="94" spans="1:3" x14ac:dyDescent="0.25">
      <c r="A94" s="1098" t="s">
        <v>1532</v>
      </c>
      <c r="B94" s="1098" t="s">
        <v>1533</v>
      </c>
      <c r="C94" s="1152"/>
    </row>
    <row r="95" spans="1:3" x14ac:dyDescent="0.25">
      <c r="A95" s="1152" t="s">
        <v>1534</v>
      </c>
      <c r="B95" s="1152" t="s">
        <v>1535</v>
      </c>
      <c r="C95" s="1155">
        <v>0</v>
      </c>
    </row>
    <row r="96" spans="1:3" x14ac:dyDescent="0.25">
      <c r="A96" s="1152" t="s">
        <v>1536</v>
      </c>
      <c r="B96" s="1152" t="s">
        <v>1537</v>
      </c>
      <c r="C96" s="1155">
        <v>0</v>
      </c>
    </row>
    <row r="97" spans="1:3" x14ac:dyDescent="0.25">
      <c r="A97" s="1152" t="s">
        <v>1538</v>
      </c>
      <c r="B97" s="1152" t="s">
        <v>1539</v>
      </c>
      <c r="C97" s="1155">
        <v>0</v>
      </c>
    </row>
    <row r="98" spans="1:3" x14ac:dyDescent="0.25">
      <c r="A98" s="1098"/>
      <c r="B98" s="1098"/>
      <c r="C98" s="1098"/>
    </row>
    <row r="99" spans="1:3" x14ac:dyDescent="0.25">
      <c r="A99" s="1098" t="s">
        <v>1540</v>
      </c>
      <c r="B99" s="1098" t="s">
        <v>1541</v>
      </c>
      <c r="C99" s="1101" t="s">
        <v>1542</v>
      </c>
    </row>
    <row r="100" spans="1:3" x14ac:dyDescent="0.25">
      <c r="A100" s="1152" t="s">
        <v>1543</v>
      </c>
      <c r="B100" s="1152" t="s">
        <v>213</v>
      </c>
      <c r="C100" s="1155">
        <v>0</v>
      </c>
    </row>
    <row r="101" spans="1:3" x14ac:dyDescent="0.25">
      <c r="A101" s="1152" t="s">
        <v>1544</v>
      </c>
      <c r="B101" s="1152" t="s">
        <v>1545</v>
      </c>
      <c r="C101" s="1155">
        <v>0</v>
      </c>
    </row>
    <row r="102" spans="1:3" x14ac:dyDescent="0.25">
      <c r="A102" s="1152" t="s">
        <v>1546</v>
      </c>
      <c r="B102" s="1152" t="s">
        <v>1547</v>
      </c>
      <c r="C102" s="1155">
        <v>0</v>
      </c>
    </row>
    <row r="103" spans="1:3" x14ac:dyDescent="0.25">
      <c r="A103" s="1152" t="s">
        <v>1548</v>
      </c>
      <c r="B103" s="1152" t="s">
        <v>1549</v>
      </c>
      <c r="C103" s="1155">
        <v>0</v>
      </c>
    </row>
    <row r="104" spans="1:3" x14ac:dyDescent="0.25">
      <c r="A104" s="1152" t="s">
        <v>1550</v>
      </c>
      <c r="B104" s="1152" t="s">
        <v>1551</v>
      </c>
      <c r="C104" s="1155">
        <v>0</v>
      </c>
    </row>
    <row r="105" spans="1:3" x14ac:dyDescent="0.25">
      <c r="A105" s="1152" t="s">
        <v>1552</v>
      </c>
      <c r="B105" s="1152" t="s">
        <v>1553</v>
      </c>
      <c r="C105" s="1155">
        <v>0</v>
      </c>
    </row>
    <row r="106" spans="1:3" x14ac:dyDescent="0.25">
      <c r="A106" s="1542" t="s">
        <v>1554</v>
      </c>
      <c r="B106" s="1542" t="s">
        <v>1555</v>
      </c>
      <c r="C106" s="1155">
        <v>0</v>
      </c>
    </row>
    <row r="107" spans="1:3" x14ac:dyDescent="0.25">
      <c r="A107" s="1542"/>
      <c r="B107" s="1542"/>
      <c r="C107" s="1155">
        <v>0</v>
      </c>
    </row>
    <row r="108" spans="1:3" x14ac:dyDescent="0.25">
      <c r="A108" s="1098"/>
      <c r="B108" s="1098"/>
      <c r="C108" s="1098"/>
    </row>
    <row r="109" spans="1:3" ht="24" x14ac:dyDescent="0.25">
      <c r="A109" s="1098" t="s">
        <v>1556</v>
      </c>
      <c r="B109" s="1098" t="s">
        <v>1557</v>
      </c>
      <c r="C109" s="1101" t="s">
        <v>1542</v>
      </c>
    </row>
    <row r="110" spans="1:3" x14ac:dyDescent="0.25">
      <c r="A110" s="1098"/>
      <c r="B110" s="1098"/>
      <c r="C110" s="1098"/>
    </row>
    <row r="111" spans="1:3" x14ac:dyDescent="0.25">
      <c r="A111" s="1152" t="s">
        <v>1558</v>
      </c>
      <c r="B111" s="1152" t="s">
        <v>1559</v>
      </c>
      <c r="C111" s="1153">
        <f>+'ETCA-I-05'!B21</f>
        <v>13013378</v>
      </c>
    </row>
    <row r="112" spans="1:3" x14ac:dyDescent="0.25">
      <c r="A112" s="1152" t="s">
        <v>1560</v>
      </c>
      <c r="B112" s="1152" t="s">
        <v>1561</v>
      </c>
      <c r="C112" s="1155">
        <v>0</v>
      </c>
    </row>
    <row r="113" spans="1:3" x14ac:dyDescent="0.25">
      <c r="A113" s="1152" t="s">
        <v>1562</v>
      </c>
      <c r="B113" s="1152" t="s">
        <v>1563</v>
      </c>
      <c r="C113" s="1153">
        <f>+'ETCA-I-05'!B12</f>
        <v>191757</v>
      </c>
    </row>
    <row r="114" spans="1:3" x14ac:dyDescent="0.25">
      <c r="A114" s="1152" t="s">
        <v>1564</v>
      </c>
      <c r="B114" s="1152" t="s">
        <v>235</v>
      </c>
      <c r="C114" s="1155">
        <v>0</v>
      </c>
    </row>
    <row r="115" spans="1:3" ht="24" x14ac:dyDescent="0.25">
      <c r="A115" s="1098" t="s">
        <v>1565</v>
      </c>
      <c r="B115" s="1098" t="s">
        <v>1566</v>
      </c>
      <c r="C115" s="1098"/>
    </row>
    <row r="116" spans="1:3" x14ac:dyDescent="0.25">
      <c r="A116" s="1542" t="s">
        <v>1567</v>
      </c>
      <c r="B116" s="1542" t="s">
        <v>1505</v>
      </c>
      <c r="C116" s="1100" t="s">
        <v>1568</v>
      </c>
    </row>
    <row r="117" spans="1:3" x14ac:dyDescent="0.25">
      <c r="A117" s="1542"/>
      <c r="B117" s="1542"/>
      <c r="C117" s="1152" t="s">
        <v>1569</v>
      </c>
    </row>
    <row r="118" spans="1:3" x14ac:dyDescent="0.25">
      <c r="A118" s="1152" t="s">
        <v>1570</v>
      </c>
      <c r="B118" s="1152" t="s">
        <v>1508</v>
      </c>
      <c r="C118" s="1155">
        <v>0</v>
      </c>
    </row>
    <row r="119" spans="1:3" x14ac:dyDescent="0.25">
      <c r="A119" s="1152" t="s">
        <v>1571</v>
      </c>
      <c r="B119" s="1152" t="s">
        <v>1572</v>
      </c>
      <c r="C119" s="1152"/>
    </row>
    <row r="120" spans="1:3" x14ac:dyDescent="0.25">
      <c r="A120" s="1152" t="s">
        <v>1573</v>
      </c>
      <c r="B120" s="1152" t="s">
        <v>1512</v>
      </c>
      <c r="C120" s="1155">
        <v>0</v>
      </c>
    </row>
    <row r="121" spans="1:3" x14ac:dyDescent="0.25">
      <c r="A121" s="1152" t="s">
        <v>1574</v>
      </c>
      <c r="B121" s="1152" t="s">
        <v>1514</v>
      </c>
      <c r="C121" s="1155">
        <v>0</v>
      </c>
    </row>
    <row r="122" spans="1:3" x14ac:dyDescent="0.25">
      <c r="A122" s="1152" t="s">
        <v>1575</v>
      </c>
      <c r="B122" s="1152" t="s">
        <v>219</v>
      </c>
      <c r="C122" s="1155">
        <v>0</v>
      </c>
    </row>
    <row r="123" spans="1:3" ht="24" x14ac:dyDescent="0.25">
      <c r="A123" s="1152" t="s">
        <v>1576</v>
      </c>
      <c r="B123" s="1152" t="s">
        <v>1517</v>
      </c>
      <c r="C123" s="1155">
        <v>0</v>
      </c>
    </row>
    <row r="124" spans="1:3" x14ac:dyDescent="0.25">
      <c r="A124" s="1152" t="s">
        <v>1577</v>
      </c>
      <c r="B124" s="1152" t="s">
        <v>1519</v>
      </c>
      <c r="C124" s="1155">
        <v>0</v>
      </c>
    </row>
    <row r="125" spans="1:3" x14ac:dyDescent="0.25">
      <c r="A125" s="1152" t="s">
        <v>1578</v>
      </c>
      <c r="B125" s="1152" t="s">
        <v>1521</v>
      </c>
      <c r="C125" s="1155">
        <v>0</v>
      </c>
    </row>
    <row r="126" spans="1:3" x14ac:dyDescent="0.25">
      <c r="A126" s="1152" t="s">
        <v>1579</v>
      </c>
      <c r="B126" s="1152" t="s">
        <v>1523</v>
      </c>
      <c r="C126" s="1155">
        <v>0</v>
      </c>
    </row>
    <row r="127" spans="1:3" x14ac:dyDescent="0.25">
      <c r="A127" s="1152" t="s">
        <v>1580</v>
      </c>
      <c r="B127" s="1152" t="s">
        <v>1525</v>
      </c>
      <c r="C127" s="1152"/>
    </row>
    <row r="128" spans="1:3" x14ac:dyDescent="0.25">
      <c r="A128" s="1152" t="s">
        <v>1581</v>
      </c>
      <c r="B128" s="1152" t="s">
        <v>1527</v>
      </c>
      <c r="C128" s="1152"/>
    </row>
    <row r="129" spans="1:3" x14ac:dyDescent="0.25">
      <c r="A129" s="1152" t="s">
        <v>1582</v>
      </c>
      <c r="B129" s="1152" t="s">
        <v>1529</v>
      </c>
      <c r="C129" s="1152"/>
    </row>
    <row r="130" spans="1:3" x14ac:dyDescent="0.25">
      <c r="A130" s="1098"/>
      <c r="B130" s="1098"/>
      <c r="C130" s="1098"/>
    </row>
    <row r="131" spans="1:3" ht="24" x14ac:dyDescent="0.25">
      <c r="A131" s="1098" t="s">
        <v>1583</v>
      </c>
      <c r="B131" s="1098" t="s">
        <v>1584</v>
      </c>
      <c r="C131" s="1152" t="s">
        <v>1585</v>
      </c>
    </row>
    <row r="132" spans="1:3" ht="24" x14ac:dyDescent="0.25">
      <c r="A132" s="1152" t="s">
        <v>1586</v>
      </c>
      <c r="B132" s="1152" t="s">
        <v>1587</v>
      </c>
      <c r="C132" s="1152"/>
    </row>
    <row r="133" spans="1:3" ht="24" x14ac:dyDescent="0.25">
      <c r="A133" s="1152" t="s">
        <v>1588</v>
      </c>
      <c r="B133" s="1152" t="s">
        <v>1589</v>
      </c>
      <c r="C133" s="1152"/>
    </row>
    <row r="134" spans="1:3" ht="24" x14ac:dyDescent="0.25">
      <c r="A134" s="1152" t="s">
        <v>1590</v>
      </c>
      <c r="B134" s="1152" t="s">
        <v>1591</v>
      </c>
      <c r="C134" s="1152"/>
    </row>
    <row r="135" spans="1:3" ht="24" x14ac:dyDescent="0.25">
      <c r="A135" s="1152" t="s">
        <v>1592</v>
      </c>
      <c r="B135" s="1152" t="s">
        <v>1593</v>
      </c>
      <c r="C135" s="1152"/>
    </row>
    <row r="136" spans="1:3" x14ac:dyDescent="0.25">
      <c r="A136" s="1098"/>
      <c r="B136" s="1098"/>
      <c r="C136" s="1098"/>
    </row>
    <row r="137" spans="1:3" x14ac:dyDescent="0.25">
      <c r="A137" s="1098"/>
      <c r="B137" s="1098" t="s">
        <v>1594</v>
      </c>
      <c r="C137" s="1161">
        <f>+'ETCA-II-01'!F19</f>
        <v>89884736.61999999</v>
      </c>
    </row>
    <row r="138" spans="1:3" x14ac:dyDescent="0.25">
      <c r="A138" s="1098"/>
      <c r="B138" s="1098"/>
      <c r="C138" s="1098"/>
    </row>
    <row r="139" spans="1:3" x14ac:dyDescent="0.25">
      <c r="A139" s="1098">
        <v>2</v>
      </c>
      <c r="B139" s="1098" t="s">
        <v>1595</v>
      </c>
      <c r="C139" s="1152"/>
    </row>
    <row r="140" spans="1:3" x14ac:dyDescent="0.25">
      <c r="A140" s="1098"/>
      <c r="B140" s="1098"/>
      <c r="C140" s="1098"/>
    </row>
    <row r="141" spans="1:3" x14ac:dyDescent="0.25">
      <c r="A141" s="1098">
        <v>2.1</v>
      </c>
      <c r="B141" s="1098" t="s">
        <v>1596</v>
      </c>
      <c r="C141" s="1152"/>
    </row>
    <row r="142" spans="1:3" ht="36" x14ac:dyDescent="0.25">
      <c r="A142" s="1098" t="s">
        <v>1597</v>
      </c>
      <c r="B142" s="1098" t="s">
        <v>1598</v>
      </c>
      <c r="C142" s="1098"/>
    </row>
    <row r="143" spans="1:3" x14ac:dyDescent="0.25">
      <c r="A143" s="1152" t="s">
        <v>1599</v>
      </c>
      <c r="B143" s="1152" t="s">
        <v>1600</v>
      </c>
      <c r="C143" s="1152"/>
    </row>
    <row r="144" spans="1:3" x14ac:dyDescent="0.25">
      <c r="A144" s="1152" t="s">
        <v>1601</v>
      </c>
      <c r="B144" s="1152" t="s">
        <v>1602</v>
      </c>
      <c r="C144" s="1154">
        <f>+'ETCA-II-13'!F9-C145</f>
        <v>66213509</v>
      </c>
    </row>
    <row r="145" spans="1:3" x14ac:dyDescent="0.25">
      <c r="A145" s="1152" t="s">
        <v>1603</v>
      </c>
      <c r="B145" s="1152" t="s">
        <v>1604</v>
      </c>
      <c r="C145" s="1154">
        <f>SUM('ETCA-II-13'!F35:F37)</f>
        <v>9142109</v>
      </c>
    </row>
    <row r="146" spans="1:3" x14ac:dyDescent="0.25">
      <c r="A146" s="1152" t="s">
        <v>1605</v>
      </c>
      <c r="B146" s="1152" t="s">
        <v>1606</v>
      </c>
      <c r="C146" s="1154">
        <f>+'ETCA-II-13'!F118</f>
        <v>1756600</v>
      </c>
    </row>
    <row r="147" spans="1:3" x14ac:dyDescent="0.25">
      <c r="A147" s="1152" t="s">
        <v>1607</v>
      </c>
      <c r="B147" s="1152" t="s">
        <v>1608</v>
      </c>
      <c r="C147" s="1154">
        <f>+'ETCA-II-13'!F120</f>
        <v>58118</v>
      </c>
    </row>
    <row r="148" spans="1:3" x14ac:dyDescent="0.25">
      <c r="A148" s="1098"/>
      <c r="B148" s="1098"/>
      <c r="C148" s="1098"/>
    </row>
    <row r="149" spans="1:3" x14ac:dyDescent="0.25">
      <c r="A149" s="1152"/>
      <c r="B149" s="1152"/>
      <c r="C149" s="1101" t="s">
        <v>1542</v>
      </c>
    </row>
    <row r="150" spans="1:3" ht="24" x14ac:dyDescent="0.25">
      <c r="A150" s="1152" t="s">
        <v>1609</v>
      </c>
      <c r="B150" s="1152" t="s">
        <v>1610</v>
      </c>
      <c r="C150" s="1155">
        <v>0</v>
      </c>
    </row>
    <row r="151" spans="1:3" x14ac:dyDescent="0.25">
      <c r="A151" s="1152" t="s">
        <v>1611</v>
      </c>
      <c r="B151" s="1152" t="s">
        <v>1559</v>
      </c>
      <c r="C151" s="1153">
        <f>+'ETCA-I-05'!B21</f>
        <v>13013378</v>
      </c>
    </row>
    <row r="152" spans="1:3" x14ac:dyDescent="0.25">
      <c r="A152" s="1152" t="s">
        <v>1612</v>
      </c>
      <c r="B152" s="1152" t="s">
        <v>1561</v>
      </c>
      <c r="C152" s="1156">
        <f>+'ETCA-I-05'!B12</f>
        <v>191757</v>
      </c>
    </row>
    <row r="153" spans="1:3" x14ac:dyDescent="0.25">
      <c r="A153" s="1152"/>
      <c r="B153" s="1152"/>
      <c r="C153" s="1152"/>
    </row>
    <row r="154" spans="1:3" ht="36" x14ac:dyDescent="0.25">
      <c r="A154" s="1152" t="s">
        <v>1613</v>
      </c>
      <c r="B154" s="1152" t="s">
        <v>1614</v>
      </c>
      <c r="C154" s="1155">
        <v>0</v>
      </c>
    </row>
    <row r="155" spans="1:3" x14ac:dyDescent="0.25">
      <c r="A155" s="1098"/>
      <c r="B155" s="1098"/>
      <c r="C155" s="1098"/>
    </row>
    <row r="156" spans="1:3" ht="24" x14ac:dyDescent="0.25">
      <c r="A156" s="1098" t="s">
        <v>1615</v>
      </c>
      <c r="B156" s="1098" t="s">
        <v>1616</v>
      </c>
      <c r="C156" s="1155">
        <v>0</v>
      </c>
    </row>
    <row r="157" spans="1:3" x14ac:dyDescent="0.25">
      <c r="A157" s="1098"/>
      <c r="B157" s="1098"/>
      <c r="C157" s="1098"/>
    </row>
    <row r="158" spans="1:3" x14ac:dyDescent="0.25">
      <c r="A158" s="1098" t="s">
        <v>1617</v>
      </c>
      <c r="B158" s="1098" t="s">
        <v>1618</v>
      </c>
      <c r="C158" s="1098"/>
    </row>
    <row r="159" spans="1:3" x14ac:dyDescent="0.25">
      <c r="A159" s="1152" t="s">
        <v>1619</v>
      </c>
      <c r="B159" s="1152" t="s">
        <v>1477</v>
      </c>
      <c r="C159" s="1152"/>
    </row>
    <row r="160" spans="1:3" x14ac:dyDescent="0.25">
      <c r="A160" s="1152" t="s">
        <v>1620</v>
      </c>
      <c r="B160" s="1152" t="s">
        <v>1621</v>
      </c>
      <c r="C160" s="1155">
        <v>0</v>
      </c>
    </row>
    <row r="161" spans="1:3" x14ac:dyDescent="0.25">
      <c r="A161" s="1152" t="s">
        <v>1622</v>
      </c>
      <c r="B161" s="1152" t="s">
        <v>1623</v>
      </c>
      <c r="C161" s="1155">
        <v>0</v>
      </c>
    </row>
    <row r="162" spans="1:3" x14ac:dyDescent="0.25">
      <c r="A162" s="1152" t="s">
        <v>1624</v>
      </c>
      <c r="B162" s="1152" t="s">
        <v>1625</v>
      </c>
      <c r="C162" s="1155">
        <v>0</v>
      </c>
    </row>
    <row r="163" spans="1:3" x14ac:dyDescent="0.25">
      <c r="A163" s="1152" t="s">
        <v>1626</v>
      </c>
      <c r="B163" s="1152" t="s">
        <v>1483</v>
      </c>
      <c r="C163" s="1155">
        <v>0</v>
      </c>
    </row>
    <row r="164" spans="1:3" ht="24" x14ac:dyDescent="0.25">
      <c r="A164" s="1152" t="s">
        <v>1627</v>
      </c>
      <c r="B164" s="1152" t="s">
        <v>1628</v>
      </c>
      <c r="C164" s="1155">
        <v>0</v>
      </c>
    </row>
    <row r="165" spans="1:3" x14ac:dyDescent="0.25">
      <c r="A165" s="1098"/>
      <c r="B165" s="1098"/>
      <c r="C165" s="1098"/>
    </row>
    <row r="166" spans="1:3" ht="24" x14ac:dyDescent="0.25">
      <c r="A166" s="1098" t="s">
        <v>1629</v>
      </c>
      <c r="B166" s="1098" t="s">
        <v>1630</v>
      </c>
      <c r="C166" s="1098"/>
    </row>
    <row r="167" spans="1:3" x14ac:dyDescent="0.25">
      <c r="A167" s="1152" t="s">
        <v>1631</v>
      </c>
      <c r="B167" s="1152" t="s">
        <v>1632</v>
      </c>
      <c r="C167" s="1152"/>
    </row>
    <row r="168" spans="1:3" x14ac:dyDescent="0.25">
      <c r="A168" s="1152" t="s">
        <v>1633</v>
      </c>
      <c r="B168" s="1152" t="s">
        <v>1634</v>
      </c>
      <c r="C168" s="1155">
        <v>0</v>
      </c>
    </row>
    <row r="169" spans="1:3" x14ac:dyDescent="0.25">
      <c r="A169" s="1152" t="s">
        <v>1635</v>
      </c>
      <c r="B169" s="1152" t="s">
        <v>1636</v>
      </c>
      <c r="C169" s="1155">
        <v>0</v>
      </c>
    </row>
    <row r="170" spans="1:3" x14ac:dyDescent="0.25">
      <c r="A170" s="1152" t="s">
        <v>1637</v>
      </c>
      <c r="B170" s="1152" t="s">
        <v>1638</v>
      </c>
      <c r="C170" s="1155">
        <v>0</v>
      </c>
    </row>
    <row r="171" spans="1:3" x14ac:dyDescent="0.25">
      <c r="A171" s="1152" t="s">
        <v>1639</v>
      </c>
      <c r="B171" s="1152" t="s">
        <v>1640</v>
      </c>
      <c r="C171" s="1155">
        <v>0</v>
      </c>
    </row>
    <row r="172" spans="1:3" x14ac:dyDescent="0.25">
      <c r="A172" s="1152" t="s">
        <v>1641</v>
      </c>
      <c r="B172" s="1152" t="s">
        <v>1636</v>
      </c>
      <c r="C172" s="1155">
        <v>0</v>
      </c>
    </row>
    <row r="173" spans="1:3" x14ac:dyDescent="0.25">
      <c r="A173" s="1098"/>
      <c r="B173" s="1098"/>
      <c r="C173" s="1098"/>
    </row>
    <row r="174" spans="1:3" ht="24" x14ac:dyDescent="0.25">
      <c r="A174" s="1098" t="s">
        <v>1642</v>
      </c>
      <c r="B174" s="1098" t="s">
        <v>1643</v>
      </c>
      <c r="C174" s="1098"/>
    </row>
    <row r="175" spans="1:3" x14ac:dyDescent="0.25">
      <c r="A175" s="1098" t="s">
        <v>1644</v>
      </c>
      <c r="B175" s="1098" t="s">
        <v>1645</v>
      </c>
      <c r="C175" s="1152"/>
    </row>
    <row r="176" spans="1:3" x14ac:dyDescent="0.25">
      <c r="A176" s="1152" t="s">
        <v>1646</v>
      </c>
      <c r="B176" s="1152" t="s">
        <v>1647</v>
      </c>
      <c r="C176" s="1155">
        <v>0</v>
      </c>
    </row>
    <row r="177" spans="1:3" x14ac:dyDescent="0.25">
      <c r="A177" s="1152" t="s">
        <v>1648</v>
      </c>
      <c r="B177" s="1152" t="s">
        <v>1649</v>
      </c>
      <c r="C177" s="1155">
        <v>0</v>
      </c>
    </row>
    <row r="178" spans="1:3" x14ac:dyDescent="0.25">
      <c r="A178" s="1152" t="s">
        <v>1650</v>
      </c>
      <c r="B178" s="1152" t="s">
        <v>1651</v>
      </c>
      <c r="C178" s="1155">
        <v>0</v>
      </c>
    </row>
    <row r="179" spans="1:3" x14ac:dyDescent="0.25">
      <c r="A179" s="1152" t="s">
        <v>1652</v>
      </c>
      <c r="B179" s="1152" t="s">
        <v>1653</v>
      </c>
      <c r="C179" s="1155">
        <v>0</v>
      </c>
    </row>
    <row r="180" spans="1:3" x14ac:dyDescent="0.25">
      <c r="A180" s="1152" t="s">
        <v>1654</v>
      </c>
      <c r="B180" s="1152" t="s">
        <v>835</v>
      </c>
      <c r="C180" s="1155">
        <v>0</v>
      </c>
    </row>
    <row r="181" spans="1:3" x14ac:dyDescent="0.25">
      <c r="A181" s="1152" t="s">
        <v>1655</v>
      </c>
      <c r="B181" s="1152" t="s">
        <v>1656</v>
      </c>
      <c r="C181" s="1155">
        <v>0</v>
      </c>
    </row>
    <row r="182" spans="1:3" x14ac:dyDescent="0.25">
      <c r="A182" s="1152" t="s">
        <v>1657</v>
      </c>
      <c r="B182" s="1152" t="s">
        <v>1658</v>
      </c>
      <c r="C182" s="1155">
        <v>0</v>
      </c>
    </row>
    <row r="183" spans="1:3" x14ac:dyDescent="0.25">
      <c r="A183" s="1098"/>
      <c r="B183" s="1098"/>
      <c r="C183" s="1098"/>
    </row>
    <row r="184" spans="1:3" x14ac:dyDescent="0.25">
      <c r="A184" s="1098" t="s">
        <v>1659</v>
      </c>
      <c r="B184" s="1098" t="s">
        <v>1660</v>
      </c>
      <c r="C184" s="1152"/>
    </row>
    <row r="185" spans="1:3" x14ac:dyDescent="0.25">
      <c r="A185" s="1152" t="s">
        <v>1661</v>
      </c>
      <c r="B185" s="1152" t="s">
        <v>1662</v>
      </c>
      <c r="C185" s="1152"/>
    </row>
    <row r="186" spans="1:3" x14ac:dyDescent="0.25">
      <c r="A186" s="1152" t="s">
        <v>1663</v>
      </c>
      <c r="B186" s="1152" t="s">
        <v>1512</v>
      </c>
      <c r="C186" s="1155">
        <v>0</v>
      </c>
    </row>
    <row r="187" spans="1:3" x14ac:dyDescent="0.25">
      <c r="A187" s="1152" t="s">
        <v>1664</v>
      </c>
      <c r="B187" s="1152" t="s">
        <v>1514</v>
      </c>
      <c r="C187" s="1155">
        <v>0</v>
      </c>
    </row>
    <row r="188" spans="1:3" x14ac:dyDescent="0.25">
      <c r="A188" s="1152" t="s">
        <v>1665</v>
      </c>
      <c r="B188" s="1152" t="s">
        <v>1666</v>
      </c>
      <c r="C188" s="1155">
        <v>0</v>
      </c>
    </row>
    <row r="189" spans="1:3" ht="24" x14ac:dyDescent="0.25">
      <c r="A189" s="1152" t="s">
        <v>1667</v>
      </c>
      <c r="B189" s="1152" t="s">
        <v>1517</v>
      </c>
      <c r="C189" s="1155">
        <v>0</v>
      </c>
    </row>
    <row r="190" spans="1:3" x14ac:dyDescent="0.25">
      <c r="A190" s="1152" t="s">
        <v>1668</v>
      </c>
      <c r="B190" s="1152" t="s">
        <v>1669</v>
      </c>
      <c r="C190" s="1155">
        <v>0</v>
      </c>
    </row>
    <row r="191" spans="1:3" x14ac:dyDescent="0.25">
      <c r="A191" s="1152" t="s">
        <v>1670</v>
      </c>
      <c r="B191" s="1152" t="s">
        <v>1671</v>
      </c>
      <c r="C191" s="1155">
        <v>0</v>
      </c>
    </row>
    <row r="192" spans="1:3" x14ac:dyDescent="0.25">
      <c r="A192" s="1152" t="s">
        <v>1672</v>
      </c>
      <c r="B192" s="1152" t="s">
        <v>1673</v>
      </c>
      <c r="C192" s="1155">
        <v>0</v>
      </c>
    </row>
    <row r="193" spans="1:3" x14ac:dyDescent="0.25">
      <c r="A193" s="1152" t="s">
        <v>1674</v>
      </c>
      <c r="B193" s="1152" t="s">
        <v>1675</v>
      </c>
      <c r="C193" s="1155">
        <v>0</v>
      </c>
    </row>
    <row r="194" spans="1:3" x14ac:dyDescent="0.25">
      <c r="A194" s="1152" t="s">
        <v>1676</v>
      </c>
      <c r="B194" s="1152" t="s">
        <v>1677</v>
      </c>
      <c r="C194" s="1155">
        <v>0</v>
      </c>
    </row>
    <row r="195" spans="1:3" x14ac:dyDescent="0.25">
      <c r="A195" s="1152" t="s">
        <v>1678</v>
      </c>
      <c r="B195" s="1152" t="s">
        <v>1679</v>
      </c>
      <c r="C195" s="1155">
        <v>0</v>
      </c>
    </row>
    <row r="196" spans="1:3" x14ac:dyDescent="0.25">
      <c r="A196" s="1098"/>
      <c r="B196" s="1098"/>
      <c r="C196" s="1098"/>
    </row>
    <row r="197" spans="1:3" ht="36" x14ac:dyDescent="0.25">
      <c r="A197" s="1098" t="s">
        <v>1680</v>
      </c>
      <c r="B197" s="1098" t="s">
        <v>1681</v>
      </c>
      <c r="C197" s="1098"/>
    </row>
    <row r="198" spans="1:3" x14ac:dyDescent="0.25">
      <c r="A198" s="1098"/>
      <c r="B198" s="1098"/>
      <c r="C198" s="1098"/>
    </row>
    <row r="199" spans="1:3" x14ac:dyDescent="0.25">
      <c r="A199" s="1098" t="s">
        <v>1682</v>
      </c>
      <c r="B199" s="1098" t="s">
        <v>225</v>
      </c>
      <c r="C199" s="1155">
        <v>0</v>
      </c>
    </row>
    <row r="200" spans="1:3" x14ac:dyDescent="0.25">
      <c r="A200" s="1098"/>
      <c r="B200" s="1098"/>
      <c r="C200" s="1098"/>
    </row>
    <row r="201" spans="1:3" x14ac:dyDescent="0.25">
      <c r="A201" s="1098" t="s">
        <v>1683</v>
      </c>
      <c r="B201" s="1098" t="s">
        <v>1684</v>
      </c>
      <c r="C201" s="1155">
        <v>0</v>
      </c>
    </row>
    <row r="202" spans="1:3" x14ac:dyDescent="0.25">
      <c r="A202" s="1152" t="s">
        <v>1685</v>
      </c>
      <c r="B202" s="1152" t="s">
        <v>40</v>
      </c>
      <c r="C202" s="1155">
        <v>0</v>
      </c>
    </row>
    <row r="203" spans="1:3" x14ac:dyDescent="0.25">
      <c r="A203" s="1152" t="s">
        <v>1686</v>
      </c>
      <c r="B203" s="1152" t="s">
        <v>57</v>
      </c>
      <c r="C203" s="1155">
        <v>0</v>
      </c>
    </row>
    <row r="204" spans="1:3" ht="24" x14ac:dyDescent="0.25">
      <c r="A204" s="1152" t="s">
        <v>1687</v>
      </c>
      <c r="B204" s="1152" t="s">
        <v>1688</v>
      </c>
      <c r="C204" s="1155">
        <v>0</v>
      </c>
    </row>
    <row r="205" spans="1:3" ht="24" x14ac:dyDescent="0.25">
      <c r="A205" s="1152" t="s">
        <v>1689</v>
      </c>
      <c r="B205" s="1152" t="s">
        <v>1690</v>
      </c>
      <c r="C205" s="1155">
        <v>0</v>
      </c>
    </row>
    <row r="206" spans="1:3" x14ac:dyDescent="0.25">
      <c r="A206" s="1098"/>
      <c r="B206" s="1098"/>
      <c r="C206" s="1098"/>
    </row>
    <row r="207" spans="1:3" x14ac:dyDescent="0.25">
      <c r="A207" s="1098">
        <v>2.2000000000000002</v>
      </c>
      <c r="B207" s="1098" t="s">
        <v>1691</v>
      </c>
      <c r="C207" s="1152"/>
    </row>
    <row r="208" spans="1:3" x14ac:dyDescent="0.25">
      <c r="A208" s="1098"/>
      <c r="B208" s="1098"/>
      <c r="C208" s="1098"/>
    </row>
    <row r="209" spans="1:3" x14ac:dyDescent="0.25">
      <c r="A209" s="1098" t="s">
        <v>1692</v>
      </c>
      <c r="B209" s="1098" t="s">
        <v>1693</v>
      </c>
      <c r="C209" s="1155">
        <v>0</v>
      </c>
    </row>
    <row r="210" spans="1:3" x14ac:dyDescent="0.25">
      <c r="A210" s="1098" t="s">
        <v>1694</v>
      </c>
      <c r="B210" s="1098" t="s">
        <v>1695</v>
      </c>
      <c r="C210" s="1152"/>
    </row>
    <row r="211" spans="1:3" x14ac:dyDescent="0.25">
      <c r="A211" s="1152" t="s">
        <v>1696</v>
      </c>
      <c r="B211" s="1152" t="s">
        <v>1697</v>
      </c>
      <c r="C211" s="1152"/>
    </row>
    <row r="212" spans="1:3" x14ac:dyDescent="0.25">
      <c r="A212" s="1152" t="s">
        <v>1698</v>
      </c>
      <c r="B212" s="1152" t="s">
        <v>1699</v>
      </c>
      <c r="C212" s="1155">
        <v>0</v>
      </c>
    </row>
    <row r="213" spans="1:3" x14ac:dyDescent="0.25">
      <c r="A213" s="1152" t="s">
        <v>1700</v>
      </c>
      <c r="B213" s="1152" t="s">
        <v>1701</v>
      </c>
      <c r="C213" s="1155">
        <v>0</v>
      </c>
    </row>
    <row r="214" spans="1:3" x14ac:dyDescent="0.25">
      <c r="A214" s="1152" t="s">
        <v>1702</v>
      </c>
      <c r="B214" s="1152" t="s">
        <v>1703</v>
      </c>
      <c r="C214" s="1155">
        <v>0</v>
      </c>
    </row>
    <row r="215" spans="1:3" x14ac:dyDescent="0.25">
      <c r="A215" s="1152" t="s">
        <v>1704</v>
      </c>
      <c r="B215" s="1152" t="s">
        <v>1705</v>
      </c>
      <c r="C215" s="1152"/>
    </row>
    <row r="216" spans="1:3" x14ac:dyDescent="0.25">
      <c r="A216" s="1152" t="s">
        <v>1706</v>
      </c>
      <c r="B216" s="1152" t="s">
        <v>1707</v>
      </c>
      <c r="C216" s="1155">
        <v>0</v>
      </c>
    </row>
    <row r="217" spans="1:3" ht="24" x14ac:dyDescent="0.25">
      <c r="A217" s="1152" t="s">
        <v>1708</v>
      </c>
      <c r="B217" s="1152" t="s">
        <v>1709</v>
      </c>
      <c r="C217" s="1155">
        <v>0</v>
      </c>
    </row>
    <row r="218" spans="1:3" x14ac:dyDescent="0.25">
      <c r="A218" s="1152" t="s">
        <v>1710</v>
      </c>
      <c r="B218" s="1152" t="s">
        <v>1711</v>
      </c>
      <c r="C218" s="1155">
        <v>0</v>
      </c>
    </row>
    <row r="219" spans="1:3" x14ac:dyDescent="0.25">
      <c r="A219" s="1152" t="s">
        <v>1712</v>
      </c>
      <c r="B219" s="1152" t="s">
        <v>1713</v>
      </c>
      <c r="C219" s="1155">
        <v>0</v>
      </c>
    </row>
    <row r="220" spans="1:3" x14ac:dyDescent="0.25">
      <c r="A220" s="1152" t="s">
        <v>1714</v>
      </c>
      <c r="B220" s="1152" t="s">
        <v>1715</v>
      </c>
      <c r="C220" s="1152"/>
    </row>
    <row r="221" spans="1:3" ht="24" x14ac:dyDescent="0.25">
      <c r="A221" s="1152" t="s">
        <v>1716</v>
      </c>
      <c r="B221" s="1152" t="s">
        <v>1717</v>
      </c>
      <c r="C221" s="1155">
        <v>0</v>
      </c>
    </row>
    <row r="222" spans="1:3" ht="24" x14ac:dyDescent="0.25">
      <c r="A222" s="1152" t="s">
        <v>1718</v>
      </c>
      <c r="B222" s="1152" t="s">
        <v>1719</v>
      </c>
      <c r="C222" s="1155">
        <v>0</v>
      </c>
    </row>
    <row r="223" spans="1:3" x14ac:dyDescent="0.25">
      <c r="A223" s="1152" t="s">
        <v>1720</v>
      </c>
      <c r="B223" s="1152" t="s">
        <v>1721</v>
      </c>
      <c r="C223" s="1152" t="s">
        <v>244</v>
      </c>
    </row>
    <row r="224" spans="1:3" x14ac:dyDescent="0.25">
      <c r="A224" s="1152" t="s">
        <v>1722</v>
      </c>
      <c r="B224" s="1152" t="s">
        <v>1723</v>
      </c>
      <c r="C224" s="1152"/>
    </row>
    <row r="225" spans="1:3" x14ac:dyDescent="0.25">
      <c r="A225" s="1152" t="s">
        <v>1724</v>
      </c>
      <c r="B225" s="1152" t="s">
        <v>1725</v>
      </c>
      <c r="C225" s="1152"/>
    </row>
    <row r="226" spans="1:3" x14ac:dyDescent="0.25">
      <c r="A226" s="1152" t="s">
        <v>1726</v>
      </c>
      <c r="B226" s="1152" t="s">
        <v>1727</v>
      </c>
      <c r="C226" s="1155">
        <v>0</v>
      </c>
    </row>
    <row r="227" spans="1:3" ht="24" x14ac:dyDescent="0.25">
      <c r="A227" s="1152" t="s">
        <v>1728</v>
      </c>
      <c r="B227" s="1152" t="s">
        <v>1729</v>
      </c>
      <c r="C227" s="1152"/>
    </row>
    <row r="228" spans="1:3" x14ac:dyDescent="0.25">
      <c r="A228" s="1152" t="s">
        <v>1730</v>
      </c>
      <c r="B228" s="1152" t="s">
        <v>1731</v>
      </c>
      <c r="C228" s="1155">
        <v>0</v>
      </c>
    </row>
    <row r="229" spans="1:3" x14ac:dyDescent="0.25">
      <c r="A229" s="1098"/>
      <c r="B229" s="1098"/>
      <c r="C229" s="1098"/>
    </row>
    <row r="230" spans="1:3" x14ac:dyDescent="0.25">
      <c r="A230" s="1152" t="s">
        <v>1732</v>
      </c>
      <c r="B230" s="1098" t="s">
        <v>1733</v>
      </c>
      <c r="C230" s="1155">
        <v>0</v>
      </c>
    </row>
    <row r="231" spans="1:3" x14ac:dyDescent="0.25">
      <c r="A231" s="1152" t="s">
        <v>1734</v>
      </c>
      <c r="B231" s="1152" t="s">
        <v>213</v>
      </c>
      <c r="C231" s="1155">
        <v>0</v>
      </c>
    </row>
    <row r="232" spans="1:3" x14ac:dyDescent="0.25">
      <c r="A232" s="1152" t="s">
        <v>1735</v>
      </c>
      <c r="B232" s="1152" t="s">
        <v>1545</v>
      </c>
      <c r="C232" s="1152"/>
    </row>
    <row r="233" spans="1:3" x14ac:dyDescent="0.25">
      <c r="A233" s="1152" t="s">
        <v>1736</v>
      </c>
      <c r="B233" s="1152" t="s">
        <v>1547</v>
      </c>
      <c r="C233" s="1155">
        <v>0</v>
      </c>
    </row>
    <row r="234" spans="1:3" x14ac:dyDescent="0.25">
      <c r="A234" s="1152" t="s">
        <v>1737</v>
      </c>
      <c r="B234" s="1152" t="s">
        <v>1549</v>
      </c>
      <c r="C234" s="1155">
        <v>0</v>
      </c>
    </row>
    <row r="235" spans="1:3" x14ac:dyDescent="0.25">
      <c r="A235" s="1152" t="s">
        <v>1738</v>
      </c>
      <c r="B235" s="1152" t="s">
        <v>1739</v>
      </c>
      <c r="C235" s="1155">
        <v>0</v>
      </c>
    </row>
    <row r="236" spans="1:3" x14ac:dyDescent="0.25">
      <c r="A236" s="1152" t="s">
        <v>1740</v>
      </c>
      <c r="B236" s="1152" t="s">
        <v>1741</v>
      </c>
      <c r="C236" s="1152"/>
    </row>
    <row r="237" spans="1:3" ht="24" x14ac:dyDescent="0.25">
      <c r="A237" s="1152" t="s">
        <v>1742</v>
      </c>
      <c r="B237" s="1152" t="s">
        <v>1743</v>
      </c>
      <c r="C237" s="1155">
        <v>0</v>
      </c>
    </row>
    <row r="238" spans="1:3" x14ac:dyDescent="0.25">
      <c r="A238" s="1098"/>
      <c r="B238" s="1098"/>
      <c r="C238" s="1098"/>
    </row>
    <row r="239" spans="1:3" x14ac:dyDescent="0.25">
      <c r="A239" s="1098" t="s">
        <v>1744</v>
      </c>
      <c r="B239" s="1098" t="s">
        <v>1745</v>
      </c>
      <c r="C239" s="1152"/>
    </row>
    <row r="240" spans="1:3" x14ac:dyDescent="0.25">
      <c r="A240" s="1152" t="s">
        <v>1746</v>
      </c>
      <c r="B240" s="1152" t="s">
        <v>1747</v>
      </c>
      <c r="C240" s="1155">
        <v>0</v>
      </c>
    </row>
    <row r="241" spans="1:3" x14ac:dyDescent="0.25">
      <c r="A241" s="1152" t="s">
        <v>1748</v>
      </c>
      <c r="B241" s="1152" t="s">
        <v>1749</v>
      </c>
      <c r="C241" s="1155">
        <v>0</v>
      </c>
    </row>
    <row r="242" spans="1:3" x14ac:dyDescent="0.25">
      <c r="A242" s="1152" t="s">
        <v>1750</v>
      </c>
      <c r="B242" s="1152" t="s">
        <v>1751</v>
      </c>
      <c r="C242" s="1155">
        <v>0</v>
      </c>
    </row>
    <row r="243" spans="1:3" x14ac:dyDescent="0.25">
      <c r="A243" s="1098"/>
      <c r="B243" s="1098"/>
      <c r="C243" s="1098"/>
    </row>
    <row r="244" spans="1:3" x14ac:dyDescent="0.25">
      <c r="A244" s="1098" t="s">
        <v>1752</v>
      </c>
      <c r="B244" s="1098" t="s">
        <v>1753</v>
      </c>
      <c r="C244" s="1152"/>
    </row>
    <row r="245" spans="1:3" ht="24" x14ac:dyDescent="0.25">
      <c r="A245" s="1152" t="s">
        <v>1754</v>
      </c>
      <c r="B245" s="1152" t="s">
        <v>1755</v>
      </c>
      <c r="C245" s="1152"/>
    </row>
    <row r="246" spans="1:3" x14ac:dyDescent="0.25">
      <c r="A246" s="1152" t="s">
        <v>1756</v>
      </c>
      <c r="B246" s="1152" t="s">
        <v>1757</v>
      </c>
      <c r="C246" s="1155">
        <v>0</v>
      </c>
    </row>
    <row r="247" spans="1:3" x14ac:dyDescent="0.25">
      <c r="A247" s="1152" t="s">
        <v>1758</v>
      </c>
      <c r="B247" s="1152" t="s">
        <v>1759</v>
      </c>
      <c r="C247" s="1152"/>
    </row>
    <row r="248" spans="1:3" x14ac:dyDescent="0.25">
      <c r="A248" s="1152" t="s">
        <v>1760</v>
      </c>
      <c r="B248" s="1152" t="s">
        <v>1761</v>
      </c>
      <c r="C248" s="1152"/>
    </row>
    <row r="249" spans="1:3" x14ac:dyDescent="0.25">
      <c r="A249" s="1152" t="s">
        <v>1762</v>
      </c>
      <c r="B249" s="1152" t="s">
        <v>1763</v>
      </c>
      <c r="C249" s="1152"/>
    </row>
    <row r="250" spans="1:3" x14ac:dyDescent="0.25">
      <c r="A250" s="1152" t="s">
        <v>1764</v>
      </c>
      <c r="B250" s="1152" t="s">
        <v>1765</v>
      </c>
      <c r="C250" s="1152"/>
    </row>
    <row r="251" spans="1:3" ht="24" x14ac:dyDescent="0.25">
      <c r="A251" s="1152" t="s">
        <v>1766</v>
      </c>
      <c r="B251" s="1152" t="s">
        <v>1767</v>
      </c>
      <c r="C251" s="1155">
        <v>0</v>
      </c>
    </row>
    <row r="252" spans="1:3" x14ac:dyDescent="0.25">
      <c r="A252" s="1152" t="s">
        <v>1768</v>
      </c>
      <c r="B252" s="1152" t="s">
        <v>1769</v>
      </c>
      <c r="C252" s="1152"/>
    </row>
    <row r="253" spans="1:3" x14ac:dyDescent="0.25">
      <c r="A253" s="1152" t="s">
        <v>1770</v>
      </c>
      <c r="B253" s="1152" t="s">
        <v>1771</v>
      </c>
      <c r="C253" s="1152"/>
    </row>
    <row r="254" spans="1:3" x14ac:dyDescent="0.25">
      <c r="A254" s="1152" t="s">
        <v>1772</v>
      </c>
      <c r="B254" s="1152" t="s">
        <v>1773</v>
      </c>
      <c r="C254" s="1152"/>
    </row>
    <row r="255" spans="1:3" x14ac:dyDescent="0.25">
      <c r="A255" s="1152" t="s">
        <v>1774</v>
      </c>
      <c r="B255" s="1152" t="s">
        <v>1775</v>
      </c>
      <c r="C255" s="1152"/>
    </row>
    <row r="256" spans="1:3" x14ac:dyDescent="0.25">
      <c r="A256" s="1098"/>
      <c r="B256" s="1098"/>
      <c r="C256" s="1098"/>
    </row>
    <row r="257" spans="1:3" ht="24" x14ac:dyDescent="0.25">
      <c r="A257" s="1098" t="s">
        <v>1776</v>
      </c>
      <c r="B257" s="1098" t="s">
        <v>1777</v>
      </c>
      <c r="C257" s="1098"/>
    </row>
    <row r="258" spans="1:3" x14ac:dyDescent="0.25">
      <c r="A258" s="1152" t="s">
        <v>1778</v>
      </c>
      <c r="B258" s="1152" t="s">
        <v>1645</v>
      </c>
      <c r="C258" s="1152"/>
    </row>
    <row r="259" spans="1:3" x14ac:dyDescent="0.25">
      <c r="A259" s="1152" t="s">
        <v>1779</v>
      </c>
      <c r="B259" s="1152" t="s">
        <v>1647</v>
      </c>
      <c r="C259" s="1155">
        <v>0</v>
      </c>
    </row>
    <row r="260" spans="1:3" x14ac:dyDescent="0.25">
      <c r="A260" s="1152" t="s">
        <v>1780</v>
      </c>
      <c r="B260" s="1152" t="s">
        <v>1651</v>
      </c>
      <c r="C260" s="1155">
        <v>0</v>
      </c>
    </row>
    <row r="261" spans="1:3" x14ac:dyDescent="0.25">
      <c r="A261" s="1152" t="s">
        <v>1781</v>
      </c>
      <c r="B261" s="1152" t="s">
        <v>1653</v>
      </c>
      <c r="C261" s="1155">
        <v>0</v>
      </c>
    </row>
    <row r="262" spans="1:3" x14ac:dyDescent="0.25">
      <c r="A262" s="1152" t="s">
        <v>1782</v>
      </c>
      <c r="B262" s="1152" t="s">
        <v>835</v>
      </c>
      <c r="C262" s="1155">
        <v>0</v>
      </c>
    </row>
    <row r="263" spans="1:3" x14ac:dyDescent="0.25">
      <c r="A263" s="1152" t="s">
        <v>1783</v>
      </c>
      <c r="B263" s="1152" t="s">
        <v>1660</v>
      </c>
      <c r="C263" s="1152"/>
    </row>
    <row r="264" spans="1:3" x14ac:dyDescent="0.25">
      <c r="A264" s="1152" t="s">
        <v>1784</v>
      </c>
      <c r="B264" s="1152" t="s">
        <v>1662</v>
      </c>
      <c r="C264" s="1152"/>
    </row>
    <row r="265" spans="1:3" x14ac:dyDescent="0.25">
      <c r="A265" s="1152" t="s">
        <v>1785</v>
      </c>
      <c r="B265" s="1152" t="s">
        <v>1512</v>
      </c>
      <c r="C265" s="1155">
        <v>0</v>
      </c>
    </row>
    <row r="266" spans="1:3" x14ac:dyDescent="0.25">
      <c r="A266" s="1152" t="s">
        <v>1786</v>
      </c>
      <c r="B266" s="1152" t="s">
        <v>1787</v>
      </c>
      <c r="C266" s="1157">
        <f>+'ETCA-II-01'!F17</f>
        <v>14015269.050000001</v>
      </c>
    </row>
    <row r="267" spans="1:3" ht="24" x14ac:dyDescent="0.25">
      <c r="A267" s="1152" t="s">
        <v>1788</v>
      </c>
      <c r="B267" s="1152" t="s">
        <v>1789</v>
      </c>
      <c r="C267" s="1155">
        <v>0</v>
      </c>
    </row>
    <row r="268" spans="1:3" x14ac:dyDescent="0.25">
      <c r="A268" s="1152" t="s">
        <v>1790</v>
      </c>
      <c r="B268" s="1152" t="s">
        <v>1669</v>
      </c>
      <c r="C268" s="1152"/>
    </row>
    <row r="269" spans="1:3" x14ac:dyDescent="0.25">
      <c r="A269" s="1152" t="s">
        <v>1791</v>
      </c>
      <c r="B269" s="1152" t="s">
        <v>1671</v>
      </c>
      <c r="C269" s="1152"/>
    </row>
    <row r="270" spans="1:3" x14ac:dyDescent="0.25">
      <c r="A270" s="1152" t="s">
        <v>1792</v>
      </c>
      <c r="B270" s="1152" t="s">
        <v>1673</v>
      </c>
      <c r="C270" s="1152"/>
    </row>
    <row r="271" spans="1:3" x14ac:dyDescent="0.25">
      <c r="A271" s="1152" t="s">
        <v>1793</v>
      </c>
      <c r="B271" s="1152" t="s">
        <v>1675</v>
      </c>
      <c r="C271" s="1155">
        <v>0</v>
      </c>
    </row>
    <row r="272" spans="1:3" x14ac:dyDescent="0.25">
      <c r="A272" s="1152" t="s">
        <v>1794</v>
      </c>
      <c r="B272" s="1152" t="s">
        <v>1677</v>
      </c>
      <c r="C272" s="1155">
        <v>0</v>
      </c>
    </row>
    <row r="273" spans="1:3" x14ac:dyDescent="0.25">
      <c r="A273" s="1152" t="s">
        <v>1795</v>
      </c>
      <c r="B273" s="1152" t="s">
        <v>1679</v>
      </c>
      <c r="C273" s="1155">
        <v>0</v>
      </c>
    </row>
    <row r="274" spans="1:3" x14ac:dyDescent="0.25">
      <c r="A274" s="1098"/>
      <c r="B274" s="1098"/>
      <c r="C274" s="1098"/>
    </row>
    <row r="275" spans="1:3" ht="24" x14ac:dyDescent="0.25">
      <c r="A275" s="1098" t="s">
        <v>1796</v>
      </c>
      <c r="B275" s="1098" t="s">
        <v>1797</v>
      </c>
      <c r="C275" s="1152"/>
    </row>
    <row r="276" spans="1:3" x14ac:dyDescent="0.25">
      <c r="A276" s="1152" t="s">
        <v>1798</v>
      </c>
      <c r="B276" s="1152" t="s">
        <v>549</v>
      </c>
      <c r="C276" s="1152"/>
    </row>
    <row r="277" spans="1:3" x14ac:dyDescent="0.25">
      <c r="A277" s="1152" t="s">
        <v>1799</v>
      </c>
      <c r="B277" s="1152" t="s">
        <v>1800</v>
      </c>
      <c r="C277" s="1152"/>
    </row>
    <row r="278" spans="1:3" x14ac:dyDescent="0.25">
      <c r="A278" s="1152" t="s">
        <v>1801</v>
      </c>
      <c r="B278" s="1152" t="s">
        <v>1802</v>
      </c>
      <c r="C278" s="1155">
        <v>0</v>
      </c>
    </row>
    <row r="279" spans="1:3" x14ac:dyDescent="0.25">
      <c r="A279" s="1152" t="s">
        <v>1803</v>
      </c>
      <c r="B279" s="1152" t="s">
        <v>1804</v>
      </c>
      <c r="C279" s="1155">
        <v>0</v>
      </c>
    </row>
    <row r="280" spans="1:3" x14ac:dyDescent="0.25">
      <c r="A280" s="1152" t="s">
        <v>1805</v>
      </c>
      <c r="B280" s="1152" t="s">
        <v>1806</v>
      </c>
      <c r="C280" s="1155">
        <v>0</v>
      </c>
    </row>
    <row r="281" spans="1:3" ht="24" x14ac:dyDescent="0.25">
      <c r="A281" s="1152" t="s">
        <v>1807</v>
      </c>
      <c r="B281" s="1152" t="s">
        <v>1808</v>
      </c>
      <c r="C281" s="1155">
        <v>0</v>
      </c>
    </row>
    <row r="282" spans="1:3" ht="24" x14ac:dyDescent="0.25">
      <c r="A282" s="1152" t="s">
        <v>1809</v>
      </c>
      <c r="B282" s="1152" t="s">
        <v>1810</v>
      </c>
      <c r="C282" s="1152"/>
    </row>
    <row r="283" spans="1:3" x14ac:dyDescent="0.25">
      <c r="A283" s="1152" t="s">
        <v>1811</v>
      </c>
      <c r="B283" s="1152" t="s">
        <v>551</v>
      </c>
      <c r="C283" s="1152"/>
    </row>
    <row r="284" spans="1:3" x14ac:dyDescent="0.25">
      <c r="A284" s="1152" t="s">
        <v>1812</v>
      </c>
      <c r="B284" s="1152" t="s">
        <v>1800</v>
      </c>
      <c r="C284" s="1152"/>
    </row>
    <row r="285" spans="1:3" x14ac:dyDescent="0.25">
      <c r="A285" s="1152" t="s">
        <v>1813</v>
      </c>
      <c r="B285" s="1152" t="s">
        <v>1802</v>
      </c>
      <c r="C285" s="1155">
        <v>0</v>
      </c>
    </row>
    <row r="286" spans="1:3" x14ac:dyDescent="0.25">
      <c r="A286" s="1152" t="s">
        <v>1814</v>
      </c>
      <c r="B286" s="1152" t="s">
        <v>1804</v>
      </c>
      <c r="C286" s="1155">
        <v>0</v>
      </c>
    </row>
    <row r="287" spans="1:3" x14ac:dyDescent="0.25">
      <c r="A287" s="1152" t="s">
        <v>1815</v>
      </c>
      <c r="B287" s="1152" t="s">
        <v>1806</v>
      </c>
      <c r="C287" s="1155">
        <v>0</v>
      </c>
    </row>
    <row r="288" spans="1:3" x14ac:dyDescent="0.25">
      <c r="A288" s="1098"/>
      <c r="B288" s="1098"/>
      <c r="C288" s="1098"/>
    </row>
    <row r="289" spans="1:3" x14ac:dyDescent="0.25">
      <c r="A289" s="1098"/>
      <c r="B289" s="1098" t="s">
        <v>1816</v>
      </c>
      <c r="C289" s="1161">
        <f>SUM(C143:C287)</f>
        <v>104390740.05</v>
      </c>
    </row>
    <row r="290" spans="1:3" x14ac:dyDescent="0.25">
      <c r="A290" s="1098"/>
      <c r="B290" s="1098"/>
      <c r="C290" s="1098"/>
    </row>
    <row r="291" spans="1:3" x14ac:dyDescent="0.25">
      <c r="A291" s="1098"/>
      <c r="B291" s="1098"/>
      <c r="C291" s="1152"/>
    </row>
    <row r="292" spans="1:3" x14ac:dyDescent="0.25">
      <c r="A292" s="1098"/>
      <c r="B292" s="1098"/>
      <c r="C292" s="1098"/>
    </row>
    <row r="293" spans="1:3" x14ac:dyDescent="0.25">
      <c r="A293" s="1098">
        <v>3</v>
      </c>
      <c r="B293" s="1098" t="s">
        <v>1817</v>
      </c>
      <c r="C293" s="1152"/>
    </row>
    <row r="294" spans="1:3" x14ac:dyDescent="0.25">
      <c r="A294" s="1098"/>
      <c r="B294" s="1098"/>
      <c r="C294" s="1152"/>
    </row>
    <row r="295" spans="1:3" x14ac:dyDescent="0.25">
      <c r="A295" s="1098">
        <v>3.1</v>
      </c>
      <c r="B295" s="1098" t="s">
        <v>1818</v>
      </c>
      <c r="C295" s="1152"/>
    </row>
    <row r="296" spans="1:3" x14ac:dyDescent="0.25">
      <c r="A296" s="1098"/>
      <c r="B296" s="1098"/>
      <c r="C296" s="1098"/>
    </row>
    <row r="297" spans="1:3" x14ac:dyDescent="0.25">
      <c r="A297" s="1098" t="s">
        <v>1819</v>
      </c>
      <c r="B297" s="1098" t="s">
        <v>1820</v>
      </c>
      <c r="C297" s="1152"/>
    </row>
    <row r="298" spans="1:3" ht="24" x14ac:dyDescent="0.25">
      <c r="A298" s="1152" t="s">
        <v>1821</v>
      </c>
      <c r="B298" s="1152" t="s">
        <v>1822</v>
      </c>
      <c r="C298" s="1152"/>
    </row>
    <row r="299" spans="1:3" ht="42.75" customHeight="1" x14ac:dyDescent="0.25">
      <c r="A299" s="1152" t="s">
        <v>1823</v>
      </c>
      <c r="B299" s="1152" t="s">
        <v>1824</v>
      </c>
      <c r="C299" s="1158" t="s">
        <v>2173</v>
      </c>
    </row>
    <row r="300" spans="1:3" x14ac:dyDescent="0.25">
      <c r="A300" s="1152" t="s">
        <v>1825</v>
      </c>
      <c r="B300" s="1152" t="s">
        <v>1826</v>
      </c>
      <c r="C300" s="1153">
        <f>+'ETCA-I-02'!B9-'ETCA-I-02'!C9</f>
        <v>-10000</v>
      </c>
    </row>
    <row r="301" spans="1:3" x14ac:dyDescent="0.25">
      <c r="A301" s="1152" t="s">
        <v>1827</v>
      </c>
      <c r="B301" s="1152" t="s">
        <v>1828</v>
      </c>
      <c r="C301" s="1159"/>
    </row>
    <row r="302" spans="1:3" x14ac:dyDescent="0.25">
      <c r="A302" s="1152" t="s">
        <v>1829</v>
      </c>
      <c r="B302" s="1152" t="s">
        <v>1830</v>
      </c>
      <c r="C302" s="1153">
        <f>+'ETCA-I-02'!B11-'ETCA-I-02'!C11</f>
        <v>-184061</v>
      </c>
    </row>
    <row r="303" spans="1:3" x14ac:dyDescent="0.25">
      <c r="A303" s="1152" t="s">
        <v>1831</v>
      </c>
      <c r="B303" s="1152" t="s">
        <v>1832</v>
      </c>
      <c r="C303" s="1152"/>
    </row>
    <row r="304" spans="1:3" x14ac:dyDescent="0.25">
      <c r="A304" s="1152" t="s">
        <v>1833</v>
      </c>
      <c r="B304" s="1152" t="s">
        <v>1834</v>
      </c>
      <c r="C304" s="1152"/>
    </row>
    <row r="305" spans="1:3" ht="24" x14ac:dyDescent="0.25">
      <c r="A305" s="1152" t="s">
        <v>1835</v>
      </c>
      <c r="B305" s="1152" t="s">
        <v>1836</v>
      </c>
      <c r="C305" s="1152"/>
    </row>
    <row r="306" spans="1:3" x14ac:dyDescent="0.25">
      <c r="A306" s="1152" t="s">
        <v>1837</v>
      </c>
      <c r="B306" s="1152" t="s">
        <v>1838</v>
      </c>
      <c r="C306" s="1152"/>
    </row>
    <row r="307" spans="1:3" x14ac:dyDescent="0.25">
      <c r="A307" s="1542" t="s">
        <v>1839</v>
      </c>
      <c r="B307" s="1542" t="s">
        <v>1840</v>
      </c>
      <c r="C307" s="1101" t="s">
        <v>1841</v>
      </c>
    </row>
    <row r="308" spans="1:3" x14ac:dyDescent="0.25">
      <c r="A308" s="1542"/>
      <c r="B308" s="1542"/>
      <c r="C308" s="1101" t="s">
        <v>1842</v>
      </c>
    </row>
    <row r="309" spans="1:3" x14ac:dyDescent="0.25">
      <c r="A309" s="1152" t="s">
        <v>1843</v>
      </c>
      <c r="B309" s="1152" t="s">
        <v>292</v>
      </c>
      <c r="C309" s="1155">
        <v>0</v>
      </c>
    </row>
    <row r="310" spans="1:3" x14ac:dyDescent="0.25">
      <c r="A310" s="1152" t="s">
        <v>1844</v>
      </c>
      <c r="B310" s="1152" t="s">
        <v>1845</v>
      </c>
      <c r="C310" s="1155">
        <v>0</v>
      </c>
    </row>
    <row r="311" spans="1:3" x14ac:dyDescent="0.25">
      <c r="A311" s="1152" t="s">
        <v>1846</v>
      </c>
      <c r="B311" s="1152" t="s">
        <v>553</v>
      </c>
      <c r="C311" s="1155">
        <v>0</v>
      </c>
    </row>
    <row r="312" spans="1:3" x14ac:dyDescent="0.25">
      <c r="A312" s="1542" t="s">
        <v>1847</v>
      </c>
      <c r="B312" s="1542" t="s">
        <v>1848</v>
      </c>
      <c r="C312" s="1101" t="s">
        <v>1849</v>
      </c>
    </row>
    <row r="313" spans="1:3" x14ac:dyDescent="0.25">
      <c r="A313" s="1542"/>
      <c r="B313" s="1542"/>
      <c r="C313" s="1101" t="s">
        <v>1842</v>
      </c>
    </row>
    <row r="314" spans="1:3" x14ac:dyDescent="0.25">
      <c r="A314" s="1152" t="s">
        <v>1850</v>
      </c>
      <c r="B314" s="1152" t="s">
        <v>1851</v>
      </c>
      <c r="C314" s="1153">
        <f>+'ETCA-I-02'!B18-'ETCA-I-02'!C18</f>
        <v>-2841587</v>
      </c>
    </row>
    <row r="315" spans="1:3" x14ac:dyDescent="0.25">
      <c r="A315" s="1152" t="s">
        <v>1852</v>
      </c>
      <c r="B315" s="1152" t="s">
        <v>1853</v>
      </c>
      <c r="C315" s="1153"/>
    </row>
    <row r="316" spans="1:3" x14ac:dyDescent="0.25">
      <c r="A316" s="1152" t="s">
        <v>1854</v>
      </c>
      <c r="B316" s="1152" t="s">
        <v>1855</v>
      </c>
      <c r="C316" s="1155">
        <v>0</v>
      </c>
    </row>
    <row r="317" spans="1:3" x14ac:dyDescent="0.25">
      <c r="A317" s="1152" t="s">
        <v>1856</v>
      </c>
      <c r="B317" s="1152" t="s">
        <v>1857</v>
      </c>
      <c r="C317" s="1155">
        <v>0</v>
      </c>
    </row>
    <row r="318" spans="1:3" x14ac:dyDescent="0.25">
      <c r="A318" s="1542" t="s">
        <v>1858</v>
      </c>
      <c r="B318" s="1542" t="s">
        <v>1859</v>
      </c>
      <c r="C318" s="1101" t="s">
        <v>1841</v>
      </c>
    </row>
    <row r="319" spans="1:3" x14ac:dyDescent="0.25">
      <c r="A319" s="1542"/>
      <c r="B319" s="1542"/>
      <c r="C319" s="1101" t="s">
        <v>1860</v>
      </c>
    </row>
    <row r="320" spans="1:3" ht="24" x14ac:dyDescent="0.25">
      <c r="A320" s="1152" t="s">
        <v>1861</v>
      </c>
      <c r="B320" s="1152" t="s">
        <v>1862</v>
      </c>
      <c r="C320" s="1155">
        <v>0</v>
      </c>
    </row>
    <row r="321" spans="1:3" ht="24" x14ac:dyDescent="0.25">
      <c r="A321" s="1152" t="s">
        <v>1863</v>
      </c>
      <c r="B321" s="1152" t="s">
        <v>1864</v>
      </c>
      <c r="C321" s="1152" t="s">
        <v>1865</v>
      </c>
    </row>
    <row r="322" spans="1:3" x14ac:dyDescent="0.25">
      <c r="A322" s="1542" t="s">
        <v>1866</v>
      </c>
      <c r="B322" s="1542" t="s">
        <v>1867</v>
      </c>
      <c r="C322" s="1101" t="s">
        <v>1868</v>
      </c>
    </row>
    <row r="323" spans="1:3" x14ac:dyDescent="0.25">
      <c r="A323" s="1542"/>
      <c r="B323" s="1542"/>
      <c r="C323" s="1101" t="s">
        <v>1869</v>
      </c>
    </row>
    <row r="324" spans="1:3" x14ac:dyDescent="0.25">
      <c r="A324" s="1542"/>
      <c r="B324" s="1542"/>
      <c r="C324" s="1101" t="s">
        <v>1870</v>
      </c>
    </row>
    <row r="325" spans="1:3" ht="24" x14ac:dyDescent="0.25">
      <c r="A325" s="1152" t="s">
        <v>1871</v>
      </c>
      <c r="B325" s="1152" t="s">
        <v>1872</v>
      </c>
      <c r="C325" s="1153">
        <f>+'ETCA-I-02'!B25-'ETCA-I-02'!C25</f>
        <v>9000</v>
      </c>
    </row>
    <row r="326" spans="1:3" ht="24" x14ac:dyDescent="0.25">
      <c r="A326" s="1152" t="s">
        <v>1873</v>
      </c>
      <c r="B326" s="1152" t="s">
        <v>1874</v>
      </c>
      <c r="C326" s="1155">
        <v>0</v>
      </c>
    </row>
    <row r="327" spans="1:3" ht="24" x14ac:dyDescent="0.25">
      <c r="A327" s="1152" t="s">
        <v>1875</v>
      </c>
      <c r="B327" s="1152" t="s">
        <v>1876</v>
      </c>
      <c r="C327" s="1155">
        <v>0</v>
      </c>
    </row>
    <row r="328" spans="1:3" x14ac:dyDescent="0.25">
      <c r="A328" s="1152" t="s">
        <v>1877</v>
      </c>
      <c r="B328" s="1152" t="s">
        <v>1878</v>
      </c>
      <c r="C328" s="1155">
        <v>0</v>
      </c>
    </row>
    <row r="329" spans="1:3" x14ac:dyDescent="0.25">
      <c r="A329" s="1152" t="s">
        <v>1879</v>
      </c>
      <c r="B329" s="1152" t="s">
        <v>1880</v>
      </c>
      <c r="C329" s="1155">
        <v>0</v>
      </c>
    </row>
    <row r="330" spans="1:3" x14ac:dyDescent="0.25">
      <c r="A330" s="1152" t="s">
        <v>1881</v>
      </c>
      <c r="B330" s="1152" t="s">
        <v>1882</v>
      </c>
      <c r="C330" s="1155">
        <v>0</v>
      </c>
    </row>
    <row r="331" spans="1:3" ht="24" x14ac:dyDescent="0.25">
      <c r="A331" s="1152" t="s">
        <v>1883</v>
      </c>
      <c r="B331" s="1152" t="s">
        <v>1884</v>
      </c>
      <c r="C331" s="1152"/>
    </row>
    <row r="332" spans="1:3" ht="24" x14ac:dyDescent="0.25">
      <c r="A332" s="1152" t="s">
        <v>1885</v>
      </c>
      <c r="B332" s="1152" t="s">
        <v>1886</v>
      </c>
      <c r="C332" s="1152"/>
    </row>
    <row r="333" spans="1:3" x14ac:dyDescent="0.25">
      <c r="A333" s="1152" t="s">
        <v>1887</v>
      </c>
      <c r="B333" s="1152" t="s">
        <v>1888</v>
      </c>
      <c r="C333" s="1155">
        <v>0</v>
      </c>
    </row>
    <row r="334" spans="1:3" x14ac:dyDescent="0.25">
      <c r="A334" s="1152" t="s">
        <v>1889</v>
      </c>
      <c r="B334" s="1152" t="s">
        <v>1479</v>
      </c>
      <c r="C334" s="1152"/>
    </row>
    <row r="335" spans="1:3" x14ac:dyDescent="0.25">
      <c r="A335" s="1152" t="s">
        <v>1890</v>
      </c>
      <c r="B335" s="1152" t="s">
        <v>1481</v>
      </c>
      <c r="C335" s="1152"/>
    </row>
    <row r="336" spans="1:3" ht="24" x14ac:dyDescent="0.25">
      <c r="A336" s="1152" t="s">
        <v>1891</v>
      </c>
      <c r="B336" s="1152" t="s">
        <v>1892</v>
      </c>
      <c r="C336" s="1155">
        <v>0</v>
      </c>
    </row>
    <row r="337" spans="1:3" x14ac:dyDescent="0.25">
      <c r="A337" s="1152" t="s">
        <v>1893</v>
      </c>
      <c r="B337" s="1152" t="s">
        <v>1894</v>
      </c>
      <c r="C337" s="1155">
        <v>0</v>
      </c>
    </row>
    <row r="338" spans="1:3" x14ac:dyDescent="0.25">
      <c r="A338" s="1152" t="s">
        <v>1895</v>
      </c>
      <c r="B338" s="1152" t="s">
        <v>1896</v>
      </c>
      <c r="C338" s="1152"/>
    </row>
    <row r="339" spans="1:3" x14ac:dyDescent="0.25">
      <c r="A339" s="1152" t="s">
        <v>1897</v>
      </c>
      <c r="B339" s="1152" t="s">
        <v>1479</v>
      </c>
      <c r="C339" s="1155">
        <v>0</v>
      </c>
    </row>
    <row r="340" spans="1:3" x14ac:dyDescent="0.25">
      <c r="A340" s="1152" t="s">
        <v>1898</v>
      </c>
      <c r="B340" s="1152" t="s">
        <v>1481</v>
      </c>
      <c r="C340" s="1155">
        <v>0</v>
      </c>
    </row>
    <row r="341" spans="1:3" x14ac:dyDescent="0.25">
      <c r="A341" s="1542" t="s">
        <v>1899</v>
      </c>
      <c r="B341" s="1542" t="s">
        <v>1900</v>
      </c>
      <c r="C341" s="1101" t="s">
        <v>1901</v>
      </c>
    </row>
    <row r="342" spans="1:3" x14ac:dyDescent="0.25">
      <c r="A342" s="1542"/>
      <c r="B342" s="1542"/>
      <c r="C342" s="1101" t="s">
        <v>1870</v>
      </c>
    </row>
    <row r="343" spans="1:3" x14ac:dyDescent="0.25">
      <c r="A343" s="1152" t="s">
        <v>1902</v>
      </c>
      <c r="B343" s="1152" t="s">
        <v>1903</v>
      </c>
      <c r="C343" s="1155">
        <v>0</v>
      </c>
    </row>
    <row r="344" spans="1:3" x14ac:dyDescent="0.25">
      <c r="A344" s="1152" t="s">
        <v>1904</v>
      </c>
      <c r="B344" s="1152" t="s">
        <v>1905</v>
      </c>
      <c r="C344" s="1155">
        <v>0</v>
      </c>
    </row>
    <row r="345" spans="1:3" ht="24" x14ac:dyDescent="0.25">
      <c r="A345" s="1152" t="s">
        <v>1906</v>
      </c>
      <c r="B345" s="1152" t="s">
        <v>1862</v>
      </c>
      <c r="C345" s="1155">
        <v>0</v>
      </c>
    </row>
    <row r="346" spans="1:3" x14ac:dyDescent="0.25">
      <c r="A346" s="1152" t="s">
        <v>1907</v>
      </c>
      <c r="B346" s="1152" t="s">
        <v>58</v>
      </c>
      <c r="C346" s="1153">
        <f>+'ETCA-I-01'!B25-'ETCA-I-01'!C25</f>
        <v>-254320</v>
      </c>
    </row>
    <row r="347" spans="1:3" x14ac:dyDescent="0.25">
      <c r="A347" s="1152" t="s">
        <v>1908</v>
      </c>
      <c r="B347" s="1152" t="s">
        <v>1909</v>
      </c>
      <c r="C347" s="1155">
        <v>0</v>
      </c>
    </row>
    <row r="348" spans="1:3" x14ac:dyDescent="0.25">
      <c r="A348" s="1152"/>
      <c r="B348" s="1152"/>
      <c r="C348" s="1152"/>
    </row>
    <row r="349" spans="1:3" x14ac:dyDescent="0.25">
      <c r="A349" s="1098"/>
      <c r="B349" s="1098"/>
      <c r="C349" s="1152"/>
    </row>
    <row r="350" spans="1:3" x14ac:dyDescent="0.25">
      <c r="A350" s="1098" t="s">
        <v>1910</v>
      </c>
      <c r="B350" s="1098" t="s">
        <v>1911</v>
      </c>
      <c r="C350" s="1152"/>
    </row>
    <row r="351" spans="1:3" x14ac:dyDescent="0.25">
      <c r="A351" s="1152" t="s">
        <v>1912</v>
      </c>
      <c r="B351" s="1152" t="s">
        <v>1913</v>
      </c>
      <c r="C351" s="1152"/>
    </row>
    <row r="352" spans="1:3" x14ac:dyDescent="0.25">
      <c r="A352" s="1542" t="s">
        <v>1914</v>
      </c>
      <c r="B352" s="1542" t="s">
        <v>1915</v>
      </c>
      <c r="C352" s="1101" t="s">
        <v>1901</v>
      </c>
    </row>
    <row r="353" spans="1:3" x14ac:dyDescent="0.25">
      <c r="A353" s="1542"/>
      <c r="B353" s="1542"/>
      <c r="C353" s="1101" t="s">
        <v>1870</v>
      </c>
    </row>
    <row r="354" spans="1:3" x14ac:dyDescent="0.25">
      <c r="A354" s="1152" t="s">
        <v>1916</v>
      </c>
      <c r="B354" s="1152" t="s">
        <v>212</v>
      </c>
      <c r="C354" s="1153">
        <f>4479979.5-3592663.31</f>
        <v>887316.19</v>
      </c>
    </row>
    <row r="355" spans="1:3" x14ac:dyDescent="0.25">
      <c r="A355" s="1152" t="s">
        <v>1917</v>
      </c>
      <c r="B355" s="1152" t="s">
        <v>1918</v>
      </c>
      <c r="C355" s="1153">
        <f>17210616.46-15761810.49</f>
        <v>1448805.9700000007</v>
      </c>
    </row>
    <row r="356" spans="1:3" x14ac:dyDescent="0.25">
      <c r="A356" s="1152" t="s">
        <v>1919</v>
      </c>
      <c r="B356" s="1152" t="s">
        <v>1920</v>
      </c>
      <c r="C356" s="1155">
        <v>0</v>
      </c>
    </row>
    <row r="357" spans="1:3" x14ac:dyDescent="0.25">
      <c r="A357" s="1152" t="s">
        <v>1921</v>
      </c>
      <c r="B357" s="1152" t="s">
        <v>1922</v>
      </c>
      <c r="C357" s="1155">
        <v>0</v>
      </c>
    </row>
    <row r="358" spans="1:3" x14ac:dyDescent="0.25">
      <c r="A358" s="1152" t="s">
        <v>1923</v>
      </c>
      <c r="B358" s="1152" t="s">
        <v>1924</v>
      </c>
      <c r="C358" s="1155">
        <v>0</v>
      </c>
    </row>
    <row r="359" spans="1:3" x14ac:dyDescent="0.25">
      <c r="A359" s="1152" t="s">
        <v>1925</v>
      </c>
      <c r="B359" s="1152" t="s">
        <v>1926</v>
      </c>
      <c r="C359" s="1155">
        <v>0</v>
      </c>
    </row>
    <row r="360" spans="1:3" x14ac:dyDescent="0.25">
      <c r="A360" s="1152" t="s">
        <v>1927</v>
      </c>
      <c r="B360" s="1152" t="s">
        <v>1928</v>
      </c>
      <c r="C360" s="1153">
        <f>21260162.59-32992086.49</f>
        <v>-11731923.899999999</v>
      </c>
    </row>
    <row r="361" spans="1:3" x14ac:dyDescent="0.25">
      <c r="A361" s="1152" t="s">
        <v>1929</v>
      </c>
      <c r="B361" s="1152" t="s">
        <v>1930</v>
      </c>
      <c r="C361" s="1155">
        <v>0</v>
      </c>
    </row>
    <row r="362" spans="1:3" x14ac:dyDescent="0.25">
      <c r="A362" s="1152" t="s">
        <v>1931</v>
      </c>
      <c r="B362" s="1152" t="s">
        <v>1932</v>
      </c>
      <c r="C362" s="1153">
        <f>3270204.17-1576869.74</f>
        <v>1693334.43</v>
      </c>
    </row>
    <row r="363" spans="1:3" x14ac:dyDescent="0.25">
      <c r="A363" s="1542" t="s">
        <v>1933</v>
      </c>
      <c r="B363" s="1542" t="s">
        <v>1934</v>
      </c>
      <c r="C363" s="1101" t="s">
        <v>1901</v>
      </c>
    </row>
    <row r="364" spans="1:3" x14ac:dyDescent="0.25">
      <c r="A364" s="1542"/>
      <c r="B364" s="1542"/>
      <c r="C364" s="1101" t="s">
        <v>1870</v>
      </c>
    </row>
    <row r="365" spans="1:3" x14ac:dyDescent="0.25">
      <c r="A365" s="1152" t="s">
        <v>1935</v>
      </c>
      <c r="B365" s="1152" t="s">
        <v>1936</v>
      </c>
      <c r="C365" s="1155">
        <v>0</v>
      </c>
    </row>
    <row r="366" spans="1:3" ht="24" x14ac:dyDescent="0.25">
      <c r="A366" s="1152" t="s">
        <v>1937</v>
      </c>
      <c r="B366" s="1152" t="s">
        <v>1938</v>
      </c>
      <c r="C366" s="1155">
        <v>0</v>
      </c>
    </row>
    <row r="367" spans="1:3" x14ac:dyDescent="0.25">
      <c r="A367" s="1152" t="s">
        <v>1939</v>
      </c>
      <c r="B367" s="1152" t="s">
        <v>1940</v>
      </c>
      <c r="C367" s="1155">
        <v>0</v>
      </c>
    </row>
    <row r="368" spans="1:3" x14ac:dyDescent="0.25">
      <c r="A368" s="1152" t="s">
        <v>1941</v>
      </c>
      <c r="B368" s="1152" t="s">
        <v>1942</v>
      </c>
      <c r="C368" s="1155">
        <v>0</v>
      </c>
    </row>
    <row r="369" spans="1:3" x14ac:dyDescent="0.25">
      <c r="A369" s="1152" t="s">
        <v>1943</v>
      </c>
      <c r="B369" s="1152" t="s">
        <v>1944</v>
      </c>
      <c r="C369" s="1155">
        <v>0</v>
      </c>
    </row>
    <row r="370" spans="1:3" ht="24" x14ac:dyDescent="0.25">
      <c r="A370" s="1152" t="s">
        <v>1945</v>
      </c>
      <c r="B370" s="1152" t="s">
        <v>1946</v>
      </c>
      <c r="C370" s="1152"/>
    </row>
    <row r="371" spans="1:3" ht="24" x14ac:dyDescent="0.25">
      <c r="A371" s="1152" t="s">
        <v>1947</v>
      </c>
      <c r="B371" s="1152" t="s">
        <v>1948</v>
      </c>
      <c r="C371" s="1152"/>
    </row>
    <row r="372" spans="1:3" ht="24" x14ac:dyDescent="0.25">
      <c r="A372" s="1152" t="s">
        <v>1949</v>
      </c>
      <c r="B372" s="1152" t="s">
        <v>1950</v>
      </c>
      <c r="C372" s="1155">
        <v>0</v>
      </c>
    </row>
    <row r="373" spans="1:3" ht="24" x14ac:dyDescent="0.25">
      <c r="A373" s="1152" t="s">
        <v>1951</v>
      </c>
      <c r="B373" s="1152" t="s">
        <v>1952</v>
      </c>
      <c r="C373" s="1155">
        <v>0</v>
      </c>
    </row>
    <row r="374" spans="1:3" ht="24" x14ac:dyDescent="0.25">
      <c r="A374" s="1152" t="s">
        <v>1953</v>
      </c>
      <c r="B374" s="1152" t="s">
        <v>1954</v>
      </c>
      <c r="C374" s="1155">
        <v>0</v>
      </c>
    </row>
    <row r="375" spans="1:3" ht="24" x14ac:dyDescent="0.25">
      <c r="A375" s="1152" t="s">
        <v>1955</v>
      </c>
      <c r="B375" s="1152" t="s">
        <v>1956</v>
      </c>
      <c r="C375" s="1155">
        <v>0</v>
      </c>
    </row>
    <row r="376" spans="1:3" ht="24" x14ac:dyDescent="0.25">
      <c r="A376" s="1152" t="s">
        <v>1957</v>
      </c>
      <c r="B376" s="1152" t="s">
        <v>1958</v>
      </c>
      <c r="C376" s="1155">
        <v>0</v>
      </c>
    </row>
    <row r="377" spans="1:3" x14ac:dyDescent="0.25">
      <c r="A377" s="1542" t="s">
        <v>1959</v>
      </c>
      <c r="B377" s="1542" t="s">
        <v>1960</v>
      </c>
      <c r="C377" s="1101" t="s">
        <v>1841</v>
      </c>
    </row>
    <row r="378" spans="1:3" x14ac:dyDescent="0.25">
      <c r="A378" s="1542"/>
      <c r="B378" s="1542"/>
      <c r="C378" s="1101" t="s">
        <v>1870</v>
      </c>
    </row>
    <row r="379" spans="1:3" x14ac:dyDescent="0.25">
      <c r="A379" s="1152" t="s">
        <v>1961</v>
      </c>
      <c r="B379" s="1152" t="s">
        <v>1962</v>
      </c>
      <c r="C379" s="1155">
        <v>0</v>
      </c>
    </row>
    <row r="380" spans="1:3" x14ac:dyDescent="0.25">
      <c r="A380" s="1152" t="s">
        <v>1963</v>
      </c>
      <c r="B380" s="1152" t="s">
        <v>1964</v>
      </c>
      <c r="C380" s="1155">
        <v>0</v>
      </c>
    </row>
    <row r="381" spans="1:3" x14ac:dyDescent="0.25">
      <c r="A381" s="1152" t="s">
        <v>1965</v>
      </c>
      <c r="B381" s="1152" t="s">
        <v>300</v>
      </c>
      <c r="C381" s="1155">
        <v>0</v>
      </c>
    </row>
    <row r="382" spans="1:3" x14ac:dyDescent="0.25">
      <c r="A382" s="1152"/>
      <c r="B382" s="1152"/>
      <c r="C382" s="1152"/>
    </row>
    <row r="383" spans="1:3" x14ac:dyDescent="0.25">
      <c r="A383" s="1152" t="s">
        <v>1966</v>
      </c>
      <c r="B383" s="1152" t="s">
        <v>1967</v>
      </c>
      <c r="C383" s="1152"/>
    </row>
    <row r="384" spans="1:3" x14ac:dyDescent="0.25">
      <c r="A384" s="1152"/>
      <c r="B384" s="1152"/>
      <c r="C384" s="1102"/>
    </row>
    <row r="385" spans="1:3" x14ac:dyDescent="0.25">
      <c r="A385" s="1542" t="s">
        <v>1968</v>
      </c>
      <c r="B385" s="1542" t="s">
        <v>1969</v>
      </c>
      <c r="C385" s="1101" t="s">
        <v>1841</v>
      </c>
    </row>
    <row r="386" spans="1:3" x14ac:dyDescent="0.25">
      <c r="A386" s="1542"/>
      <c r="B386" s="1542"/>
      <c r="C386" s="1101" t="s">
        <v>1870</v>
      </c>
    </row>
    <row r="387" spans="1:3" x14ac:dyDescent="0.25">
      <c r="A387" s="1152" t="s">
        <v>1970</v>
      </c>
      <c r="B387" s="1152" t="s">
        <v>1971</v>
      </c>
      <c r="C387" s="1155">
        <v>0</v>
      </c>
    </row>
    <row r="388" spans="1:3" x14ac:dyDescent="0.25">
      <c r="A388" s="1152" t="s">
        <v>1972</v>
      </c>
      <c r="B388" s="1152" t="s">
        <v>1920</v>
      </c>
      <c r="C388" s="1155">
        <v>0</v>
      </c>
    </row>
    <row r="389" spans="1:3" x14ac:dyDescent="0.25">
      <c r="A389" s="1542" t="s">
        <v>1973</v>
      </c>
      <c r="B389" s="1542" t="s">
        <v>1974</v>
      </c>
      <c r="C389" s="1101" t="s">
        <v>1901</v>
      </c>
    </row>
    <row r="390" spans="1:3" x14ac:dyDescent="0.25">
      <c r="A390" s="1542"/>
      <c r="B390" s="1542"/>
      <c r="C390" s="1101" t="s">
        <v>1870</v>
      </c>
    </row>
    <row r="391" spans="1:3" x14ac:dyDescent="0.25">
      <c r="A391" s="1152" t="s">
        <v>1975</v>
      </c>
      <c r="B391" s="1152" t="s">
        <v>1936</v>
      </c>
      <c r="C391" s="1155">
        <v>0</v>
      </c>
    </row>
    <row r="392" spans="1:3" ht="24" x14ac:dyDescent="0.25">
      <c r="A392" s="1152" t="s">
        <v>1976</v>
      </c>
      <c r="B392" s="1152" t="s">
        <v>1938</v>
      </c>
      <c r="C392" s="1155">
        <v>0</v>
      </c>
    </row>
    <row r="393" spans="1:3" x14ac:dyDescent="0.25">
      <c r="A393" s="1152" t="s">
        <v>1977</v>
      </c>
      <c r="B393" s="1152" t="s">
        <v>1978</v>
      </c>
      <c r="C393" s="1155">
        <v>0</v>
      </c>
    </row>
    <row r="394" spans="1:3" x14ac:dyDescent="0.25">
      <c r="A394" s="1152"/>
      <c r="B394" s="1152"/>
      <c r="C394" s="1152"/>
    </row>
    <row r="395" spans="1:3" x14ac:dyDescent="0.25">
      <c r="A395" s="1152" t="s">
        <v>1979</v>
      </c>
      <c r="B395" s="1152" t="s">
        <v>1980</v>
      </c>
      <c r="C395" s="1152"/>
    </row>
    <row r="396" spans="1:3" ht="24" x14ac:dyDescent="0.25">
      <c r="A396" s="1152" t="s">
        <v>1981</v>
      </c>
      <c r="B396" s="1152" t="s">
        <v>1982</v>
      </c>
      <c r="C396" s="1155">
        <v>0</v>
      </c>
    </row>
    <row r="397" spans="1:3" ht="24" x14ac:dyDescent="0.25">
      <c r="A397" s="1152" t="s">
        <v>1983</v>
      </c>
      <c r="B397" s="1152" t="s">
        <v>1984</v>
      </c>
      <c r="C397" s="1155">
        <v>0</v>
      </c>
    </row>
    <row r="398" spans="1:3" ht="24" x14ac:dyDescent="0.25">
      <c r="A398" s="1152" t="s">
        <v>1985</v>
      </c>
      <c r="B398" s="1152" t="s">
        <v>1986</v>
      </c>
      <c r="C398" s="1152"/>
    </row>
    <row r="399" spans="1:3" x14ac:dyDescent="0.25">
      <c r="A399" s="1152" t="s">
        <v>1987</v>
      </c>
      <c r="B399" s="1152" t="s">
        <v>1988</v>
      </c>
      <c r="C399" s="1155">
        <v>42500076</v>
      </c>
    </row>
    <row r="400" spans="1:3" x14ac:dyDescent="0.25">
      <c r="A400" s="1152" t="s">
        <v>1989</v>
      </c>
      <c r="B400" s="1152" t="s">
        <v>1990</v>
      </c>
      <c r="C400" s="1152" t="s">
        <v>1991</v>
      </c>
    </row>
    <row r="401" spans="1:3" x14ac:dyDescent="0.25">
      <c r="A401" s="1152"/>
      <c r="B401" s="1152"/>
      <c r="C401" s="1102"/>
    </row>
    <row r="402" spans="1:3" x14ac:dyDescent="0.25">
      <c r="A402" s="1542" t="s">
        <v>1992</v>
      </c>
      <c r="B402" s="1542" t="s">
        <v>1993</v>
      </c>
      <c r="C402" s="1101" t="s">
        <v>1901</v>
      </c>
    </row>
    <row r="403" spans="1:3" x14ac:dyDescent="0.25">
      <c r="A403" s="1542"/>
      <c r="B403" s="1542"/>
      <c r="C403" s="1101" t="s">
        <v>1870</v>
      </c>
    </row>
    <row r="404" spans="1:3" x14ac:dyDescent="0.25">
      <c r="A404" s="1152" t="s">
        <v>1994</v>
      </c>
      <c r="B404" s="1152" t="s">
        <v>1962</v>
      </c>
      <c r="C404" s="1155">
        <v>0</v>
      </c>
    </row>
    <row r="405" spans="1:3" x14ac:dyDescent="0.25">
      <c r="A405" s="1152" t="s">
        <v>1995</v>
      </c>
      <c r="B405" s="1152" t="s">
        <v>1964</v>
      </c>
      <c r="C405" s="1155">
        <v>0</v>
      </c>
    </row>
    <row r="406" spans="1:3" x14ac:dyDescent="0.25">
      <c r="A406" s="1152" t="s">
        <v>1996</v>
      </c>
      <c r="B406" s="1152" t="s">
        <v>300</v>
      </c>
      <c r="C406" s="1155">
        <v>0</v>
      </c>
    </row>
    <row r="407" spans="1:3" x14ac:dyDescent="0.25">
      <c r="A407" s="1152"/>
      <c r="B407" s="1152"/>
      <c r="C407" s="1152"/>
    </row>
    <row r="408" spans="1:3" x14ac:dyDescent="0.25">
      <c r="A408" s="1098" t="s">
        <v>1997</v>
      </c>
      <c r="B408" s="1098" t="s">
        <v>1998</v>
      </c>
      <c r="C408" s="1098"/>
    </row>
    <row r="409" spans="1:3" x14ac:dyDescent="0.25">
      <c r="A409" s="1152"/>
      <c r="B409" s="1098"/>
      <c r="C409" s="1152"/>
    </row>
    <row r="410" spans="1:3" x14ac:dyDescent="0.25">
      <c r="A410" s="1152"/>
      <c r="B410" s="1098" t="s">
        <v>1999</v>
      </c>
      <c r="C410" s="1153">
        <f>SUM(C299:C408)</f>
        <v>31516640.690000001</v>
      </c>
    </row>
    <row r="411" spans="1:3" x14ac:dyDescent="0.25">
      <c r="A411" s="1152"/>
      <c r="B411" s="1152"/>
      <c r="C411" s="1152"/>
    </row>
    <row r="412" spans="1:3" x14ac:dyDescent="0.25">
      <c r="A412" s="1098"/>
      <c r="B412" s="1098"/>
      <c r="C412" s="1152"/>
    </row>
    <row r="413" spans="1:3" x14ac:dyDescent="0.25">
      <c r="A413" s="1098">
        <v>3.2</v>
      </c>
      <c r="B413" s="1098" t="s">
        <v>2000</v>
      </c>
      <c r="C413" s="1152"/>
    </row>
    <row r="414" spans="1:3" x14ac:dyDescent="0.25">
      <c r="A414" s="1098"/>
      <c r="B414" s="1098"/>
      <c r="C414" s="1098"/>
    </row>
    <row r="415" spans="1:3" x14ac:dyDescent="0.25">
      <c r="A415" s="1098" t="s">
        <v>2001</v>
      </c>
      <c r="B415" s="1098" t="s">
        <v>2002</v>
      </c>
      <c r="C415" s="1098"/>
    </row>
    <row r="416" spans="1:3" ht="24" x14ac:dyDescent="0.25">
      <c r="A416" s="1152" t="s">
        <v>2003</v>
      </c>
      <c r="B416" s="1152" t="s">
        <v>2004</v>
      </c>
      <c r="C416" s="1152"/>
    </row>
    <row r="417" spans="1:3" x14ac:dyDescent="0.25">
      <c r="A417" s="1542" t="s">
        <v>2005</v>
      </c>
      <c r="B417" s="1542" t="s">
        <v>2006</v>
      </c>
      <c r="C417" s="1101" t="s">
        <v>2007</v>
      </c>
    </row>
    <row r="418" spans="1:3" x14ac:dyDescent="0.25">
      <c r="A418" s="1542"/>
      <c r="B418" s="1542"/>
      <c r="C418" s="1101" t="s">
        <v>1870</v>
      </c>
    </row>
    <row r="419" spans="1:3" x14ac:dyDescent="0.25">
      <c r="A419" s="1152" t="s">
        <v>2008</v>
      </c>
      <c r="B419" s="1152" t="s">
        <v>1826</v>
      </c>
      <c r="C419" s="1155">
        <v>10000</v>
      </c>
    </row>
    <row r="420" spans="1:3" x14ac:dyDescent="0.25">
      <c r="A420" s="1152" t="s">
        <v>2009</v>
      </c>
      <c r="B420" s="1152" t="s">
        <v>1828</v>
      </c>
      <c r="C420" s="1155">
        <v>0</v>
      </c>
    </row>
    <row r="421" spans="1:3" x14ac:dyDescent="0.25">
      <c r="A421" s="1152" t="s">
        <v>2010</v>
      </c>
      <c r="B421" s="1152" t="s">
        <v>1830</v>
      </c>
      <c r="C421" s="1155">
        <v>0</v>
      </c>
    </row>
    <row r="422" spans="1:3" x14ac:dyDescent="0.25">
      <c r="A422" s="1152" t="s">
        <v>2011</v>
      </c>
      <c r="B422" s="1152" t="s">
        <v>2012</v>
      </c>
      <c r="C422" s="1155">
        <v>0</v>
      </c>
    </row>
    <row r="423" spans="1:3" x14ac:dyDescent="0.25">
      <c r="A423" s="1152" t="s">
        <v>2013</v>
      </c>
      <c r="B423" s="1152" t="s">
        <v>1834</v>
      </c>
      <c r="C423" s="1155">
        <v>0</v>
      </c>
    </row>
    <row r="424" spans="1:3" ht="24" x14ac:dyDescent="0.25">
      <c r="A424" s="1152" t="s">
        <v>2014</v>
      </c>
      <c r="B424" s="1152" t="s">
        <v>2015</v>
      </c>
      <c r="C424" s="1155">
        <v>0</v>
      </c>
    </row>
    <row r="425" spans="1:3" x14ac:dyDescent="0.25">
      <c r="A425" s="1152" t="s">
        <v>2016</v>
      </c>
      <c r="B425" s="1152" t="s">
        <v>1838</v>
      </c>
      <c r="C425" s="1155">
        <v>0</v>
      </c>
    </row>
    <row r="426" spans="1:3" x14ac:dyDescent="0.25">
      <c r="A426" s="1542" t="s">
        <v>2017</v>
      </c>
      <c r="B426" s="1542" t="s">
        <v>2018</v>
      </c>
      <c r="C426" s="1155">
        <v>0</v>
      </c>
    </row>
    <row r="427" spans="1:3" x14ac:dyDescent="0.25">
      <c r="A427" s="1542"/>
      <c r="B427" s="1542"/>
      <c r="C427" s="1101" t="s">
        <v>1870</v>
      </c>
    </row>
    <row r="428" spans="1:3" x14ac:dyDescent="0.25">
      <c r="A428" s="1152" t="s">
        <v>2019</v>
      </c>
      <c r="B428" s="1152" t="s">
        <v>292</v>
      </c>
      <c r="C428" s="1155">
        <v>0</v>
      </c>
    </row>
    <row r="429" spans="1:3" x14ac:dyDescent="0.25">
      <c r="A429" s="1152" t="s">
        <v>2020</v>
      </c>
      <c r="B429" s="1152" t="s">
        <v>549</v>
      </c>
      <c r="C429" s="1155">
        <v>0</v>
      </c>
    </row>
    <row r="430" spans="1:3" x14ac:dyDescent="0.25">
      <c r="A430" s="1152" t="s">
        <v>2021</v>
      </c>
      <c r="B430" s="1152" t="s">
        <v>553</v>
      </c>
      <c r="C430" s="1155">
        <v>0</v>
      </c>
    </row>
    <row r="431" spans="1:3" x14ac:dyDescent="0.25">
      <c r="A431" s="1542" t="s">
        <v>2022</v>
      </c>
      <c r="B431" s="1542" t="s">
        <v>2023</v>
      </c>
      <c r="C431" s="1155">
        <v>0</v>
      </c>
    </row>
    <row r="432" spans="1:3" x14ac:dyDescent="0.25">
      <c r="A432" s="1542"/>
      <c r="B432" s="1542"/>
      <c r="C432" s="1101" t="s">
        <v>1870</v>
      </c>
    </row>
    <row r="433" spans="1:3" x14ac:dyDescent="0.25">
      <c r="A433" s="1152" t="s">
        <v>2024</v>
      </c>
      <c r="B433" s="1152" t="s">
        <v>1851</v>
      </c>
      <c r="C433" s="1155">
        <v>0</v>
      </c>
    </row>
    <row r="434" spans="1:3" x14ac:dyDescent="0.25">
      <c r="A434" s="1152" t="s">
        <v>2025</v>
      </c>
      <c r="B434" s="1152" t="s">
        <v>1853</v>
      </c>
      <c r="C434" s="1153">
        <f>+'ETCA-I-02'!B19-'ETCA-I-02'!C19</f>
        <v>-4862</v>
      </c>
    </row>
    <row r="435" spans="1:3" x14ac:dyDescent="0.25">
      <c r="A435" s="1152" t="s">
        <v>2026</v>
      </c>
      <c r="B435" s="1152" t="s">
        <v>1855</v>
      </c>
      <c r="C435" s="1155">
        <v>0</v>
      </c>
    </row>
    <row r="436" spans="1:3" x14ac:dyDescent="0.25">
      <c r="A436" s="1152" t="s">
        <v>2027</v>
      </c>
      <c r="B436" s="1152" t="s">
        <v>2028</v>
      </c>
      <c r="C436" s="1155">
        <v>0</v>
      </c>
    </row>
    <row r="437" spans="1:3" x14ac:dyDescent="0.25">
      <c r="A437" s="1542" t="s">
        <v>2029</v>
      </c>
      <c r="B437" s="1542" t="s">
        <v>2030</v>
      </c>
      <c r="C437" s="1101" t="s">
        <v>1901</v>
      </c>
    </row>
    <row r="438" spans="1:3" x14ac:dyDescent="0.25">
      <c r="A438" s="1542"/>
      <c r="B438" s="1542"/>
      <c r="C438" s="1101" t="s">
        <v>2031</v>
      </c>
    </row>
    <row r="439" spans="1:3" ht="24" x14ac:dyDescent="0.25">
      <c r="A439" s="1152" t="s">
        <v>2032</v>
      </c>
      <c r="B439" s="1152" t="s">
        <v>1862</v>
      </c>
      <c r="C439" s="1155">
        <f>+'ETCA-I-02'!B23-'ETCA-I-02'!C23</f>
        <v>-201994</v>
      </c>
    </row>
    <row r="440" spans="1:3" x14ac:dyDescent="0.25">
      <c r="A440" s="1152" t="s">
        <v>2033</v>
      </c>
      <c r="B440" s="1152" t="s">
        <v>2034</v>
      </c>
      <c r="C440" s="1155">
        <v>0</v>
      </c>
    </row>
    <row r="441" spans="1:3" x14ac:dyDescent="0.25">
      <c r="A441" s="1542" t="s">
        <v>2035</v>
      </c>
      <c r="B441" s="1542" t="s">
        <v>2036</v>
      </c>
      <c r="C441" s="1101" t="s">
        <v>1901</v>
      </c>
    </row>
    <row r="442" spans="1:3" x14ac:dyDescent="0.25">
      <c r="A442" s="1542"/>
      <c r="B442" s="1542"/>
      <c r="C442" s="1101" t="s">
        <v>1870</v>
      </c>
    </row>
    <row r="443" spans="1:3" ht="24" x14ac:dyDescent="0.25">
      <c r="A443" s="1152" t="s">
        <v>2037</v>
      </c>
      <c r="B443" s="1152" t="s">
        <v>1872</v>
      </c>
      <c r="C443" s="1155">
        <v>0</v>
      </c>
    </row>
    <row r="444" spans="1:3" ht="24" x14ac:dyDescent="0.25">
      <c r="A444" s="1152" t="s">
        <v>2038</v>
      </c>
      <c r="B444" s="1152" t="s">
        <v>1874</v>
      </c>
      <c r="C444" s="1155">
        <v>0</v>
      </c>
    </row>
    <row r="445" spans="1:3" ht="24" x14ac:dyDescent="0.25">
      <c r="A445" s="1152" t="s">
        <v>2039</v>
      </c>
      <c r="B445" s="1152" t="s">
        <v>1876</v>
      </c>
      <c r="C445" s="1155">
        <v>0</v>
      </c>
    </row>
    <row r="446" spans="1:3" x14ac:dyDescent="0.25">
      <c r="A446" s="1152" t="s">
        <v>2040</v>
      </c>
      <c r="B446" s="1152" t="s">
        <v>1878</v>
      </c>
      <c r="C446" s="1155">
        <v>0</v>
      </c>
    </row>
    <row r="447" spans="1:3" x14ac:dyDescent="0.25">
      <c r="A447" s="1152" t="s">
        <v>2041</v>
      </c>
      <c r="B447" s="1152" t="s">
        <v>2042</v>
      </c>
      <c r="C447" s="1155">
        <v>0</v>
      </c>
    </row>
    <row r="448" spans="1:3" x14ac:dyDescent="0.25">
      <c r="A448" s="1152" t="s">
        <v>2043</v>
      </c>
      <c r="B448" s="1152" t="s">
        <v>39</v>
      </c>
      <c r="C448" s="1155">
        <v>0</v>
      </c>
    </row>
    <row r="449" spans="1:3" ht="18" customHeight="1" x14ac:dyDescent="0.25">
      <c r="A449" s="1152" t="s">
        <v>2044</v>
      </c>
      <c r="B449" s="1152" t="s">
        <v>2045</v>
      </c>
      <c r="C449" s="1152"/>
    </row>
    <row r="450" spans="1:3" ht="24" x14ac:dyDescent="0.25">
      <c r="A450" s="1152" t="s">
        <v>2046</v>
      </c>
      <c r="B450" s="1152" t="s">
        <v>2047</v>
      </c>
      <c r="C450" s="1152"/>
    </row>
    <row r="451" spans="1:3" ht="24" x14ac:dyDescent="0.25">
      <c r="A451" s="1152" t="s">
        <v>2048</v>
      </c>
      <c r="B451" s="1152" t="s">
        <v>2049</v>
      </c>
      <c r="C451" s="1152"/>
    </row>
    <row r="452" spans="1:3" x14ac:dyDescent="0.25">
      <c r="A452" s="1152" t="s">
        <v>2050</v>
      </c>
      <c r="B452" s="1152" t="s">
        <v>1479</v>
      </c>
      <c r="C452" s="1155">
        <v>0</v>
      </c>
    </row>
    <row r="453" spans="1:3" x14ac:dyDescent="0.25">
      <c r="A453" s="1152" t="s">
        <v>2051</v>
      </c>
      <c r="B453" s="1152" t="s">
        <v>1481</v>
      </c>
      <c r="C453" s="1155">
        <v>0</v>
      </c>
    </row>
    <row r="454" spans="1:3" ht="24" x14ac:dyDescent="0.25">
      <c r="A454" s="1152" t="s">
        <v>2052</v>
      </c>
      <c r="B454" s="1152" t="s">
        <v>2053</v>
      </c>
      <c r="C454" s="1155">
        <v>0</v>
      </c>
    </row>
    <row r="455" spans="1:3" x14ac:dyDescent="0.25">
      <c r="A455" s="1152" t="s">
        <v>2054</v>
      </c>
      <c r="B455" s="1152" t="s">
        <v>2055</v>
      </c>
      <c r="C455" s="1152"/>
    </row>
    <row r="456" spans="1:3" x14ac:dyDescent="0.25">
      <c r="A456" s="1152" t="s">
        <v>2056</v>
      </c>
      <c r="B456" s="1152" t="s">
        <v>551</v>
      </c>
      <c r="C456" s="1152"/>
    </row>
    <row r="457" spans="1:3" x14ac:dyDescent="0.25">
      <c r="A457" s="1152" t="s">
        <v>2057</v>
      </c>
      <c r="B457" s="1152" t="s">
        <v>1479</v>
      </c>
      <c r="C457" s="1155">
        <v>0</v>
      </c>
    </row>
    <row r="458" spans="1:3" x14ac:dyDescent="0.25">
      <c r="A458" s="1152" t="s">
        <v>2058</v>
      </c>
      <c r="B458" s="1152" t="s">
        <v>1481</v>
      </c>
      <c r="C458" s="1155">
        <v>0</v>
      </c>
    </row>
    <row r="459" spans="1:3" x14ac:dyDescent="0.25">
      <c r="A459" s="1542" t="s">
        <v>2059</v>
      </c>
      <c r="B459" s="1542" t="s">
        <v>2060</v>
      </c>
      <c r="C459" s="1101" t="s">
        <v>1841</v>
      </c>
    </row>
    <row r="460" spans="1:3" x14ac:dyDescent="0.25">
      <c r="A460" s="1542"/>
      <c r="B460" s="1542"/>
      <c r="C460" s="1101" t="s">
        <v>1870</v>
      </c>
    </row>
    <row r="461" spans="1:3" x14ac:dyDescent="0.25">
      <c r="A461" s="1152" t="s">
        <v>2061</v>
      </c>
      <c r="B461" s="1152" t="s">
        <v>1903</v>
      </c>
      <c r="C461" s="1155">
        <v>0</v>
      </c>
    </row>
    <row r="462" spans="1:3" x14ac:dyDescent="0.25">
      <c r="A462" s="1152" t="s">
        <v>2062</v>
      </c>
      <c r="B462" s="1152" t="s">
        <v>1905</v>
      </c>
      <c r="C462" s="1155">
        <v>0</v>
      </c>
    </row>
    <row r="463" spans="1:3" ht="24" x14ac:dyDescent="0.25">
      <c r="A463" s="1152" t="s">
        <v>2063</v>
      </c>
      <c r="B463" s="1152" t="s">
        <v>2064</v>
      </c>
      <c r="C463" s="1155">
        <v>0</v>
      </c>
    </row>
    <row r="464" spans="1:3" x14ac:dyDescent="0.25">
      <c r="A464" s="1152" t="s">
        <v>2065</v>
      </c>
      <c r="B464" s="1152" t="s">
        <v>58</v>
      </c>
      <c r="C464" s="1155">
        <v>0</v>
      </c>
    </row>
    <row r="465" spans="1:3" x14ac:dyDescent="0.25">
      <c r="A465" s="1152" t="s">
        <v>2066</v>
      </c>
      <c r="B465" s="1152" t="s">
        <v>1909</v>
      </c>
      <c r="C465" s="1155">
        <v>0</v>
      </c>
    </row>
    <row r="466" spans="1:3" x14ac:dyDescent="0.25">
      <c r="A466" s="1152"/>
      <c r="B466" s="1152"/>
      <c r="C466" s="1152"/>
    </row>
    <row r="467" spans="1:3" x14ac:dyDescent="0.25">
      <c r="A467" s="1098" t="s">
        <v>2067</v>
      </c>
      <c r="B467" s="1098" t="s">
        <v>2068</v>
      </c>
      <c r="C467" s="1152"/>
    </row>
    <row r="468" spans="1:3" x14ac:dyDescent="0.25">
      <c r="A468" s="1152" t="s">
        <v>2069</v>
      </c>
      <c r="B468" s="1152" t="s">
        <v>2070</v>
      </c>
      <c r="C468" s="1152"/>
    </row>
    <row r="469" spans="1:3" x14ac:dyDescent="0.25">
      <c r="A469" s="1542" t="s">
        <v>2071</v>
      </c>
      <c r="B469" s="1542" t="s">
        <v>2072</v>
      </c>
      <c r="C469" s="1101" t="s">
        <v>1901</v>
      </c>
    </row>
    <row r="470" spans="1:3" x14ac:dyDescent="0.25">
      <c r="A470" s="1542"/>
      <c r="B470" s="1542"/>
      <c r="C470" s="1101" t="s">
        <v>1870</v>
      </c>
    </row>
    <row r="471" spans="1:3" x14ac:dyDescent="0.25">
      <c r="A471" s="1152" t="s">
        <v>2073</v>
      </c>
      <c r="B471" s="1152" t="s">
        <v>2074</v>
      </c>
      <c r="C471" s="1155">
        <v>0</v>
      </c>
    </row>
    <row r="472" spans="1:3" x14ac:dyDescent="0.25">
      <c r="A472" s="1152" t="s">
        <v>2075</v>
      </c>
      <c r="B472" s="1152" t="s">
        <v>1918</v>
      </c>
      <c r="C472" s="1155">
        <v>0</v>
      </c>
    </row>
    <row r="473" spans="1:3" x14ac:dyDescent="0.25">
      <c r="A473" s="1152" t="s">
        <v>2076</v>
      </c>
      <c r="B473" s="1152" t="s">
        <v>1920</v>
      </c>
      <c r="C473" s="1155">
        <v>0</v>
      </c>
    </row>
    <row r="474" spans="1:3" x14ac:dyDescent="0.25">
      <c r="A474" s="1152" t="s">
        <v>2077</v>
      </c>
      <c r="B474" s="1152" t="s">
        <v>1922</v>
      </c>
      <c r="C474" s="1155">
        <v>0</v>
      </c>
    </row>
    <row r="475" spans="1:3" x14ac:dyDescent="0.25">
      <c r="A475" s="1152" t="s">
        <v>2078</v>
      </c>
      <c r="B475" s="1152" t="s">
        <v>1924</v>
      </c>
      <c r="C475" s="1155">
        <v>0</v>
      </c>
    </row>
    <row r="476" spans="1:3" ht="24" x14ac:dyDescent="0.25">
      <c r="A476" s="1152" t="s">
        <v>2079</v>
      </c>
      <c r="B476" s="1152" t="s">
        <v>2080</v>
      </c>
      <c r="C476" s="1155">
        <v>0</v>
      </c>
    </row>
    <row r="477" spans="1:3" x14ac:dyDescent="0.25">
      <c r="A477" s="1152" t="s">
        <v>2081</v>
      </c>
      <c r="B477" s="1152" t="s">
        <v>1928</v>
      </c>
      <c r="C477" s="1155">
        <v>0</v>
      </c>
    </row>
    <row r="478" spans="1:3" x14ac:dyDescent="0.25">
      <c r="A478" s="1152" t="s">
        <v>2082</v>
      </c>
      <c r="B478" s="1152" t="s">
        <v>2083</v>
      </c>
      <c r="C478" s="1155">
        <v>0</v>
      </c>
    </row>
    <row r="479" spans="1:3" x14ac:dyDescent="0.25">
      <c r="A479" s="1152" t="s">
        <v>2084</v>
      </c>
      <c r="B479" s="1152" t="s">
        <v>1932</v>
      </c>
      <c r="C479" s="1155">
        <f>+'ETCA-I-02'!F17-'ETCA-I-02'!G17</f>
        <v>-3542121</v>
      </c>
    </row>
    <row r="480" spans="1:3" x14ac:dyDescent="0.25">
      <c r="A480" s="1542" t="s">
        <v>2085</v>
      </c>
      <c r="B480" s="1542" t="s">
        <v>2086</v>
      </c>
      <c r="C480" s="1101" t="s">
        <v>1841</v>
      </c>
    </row>
    <row r="481" spans="1:3" x14ac:dyDescent="0.25">
      <c r="A481" s="1542"/>
      <c r="B481" s="1542"/>
      <c r="C481" s="1101" t="s">
        <v>1842</v>
      </c>
    </row>
    <row r="482" spans="1:3" x14ac:dyDescent="0.25">
      <c r="A482" s="1152" t="s">
        <v>2087</v>
      </c>
      <c r="B482" s="1152" t="s">
        <v>1936</v>
      </c>
      <c r="C482" s="1155">
        <v>0</v>
      </c>
    </row>
    <row r="483" spans="1:3" ht="24" x14ac:dyDescent="0.25">
      <c r="A483" s="1152" t="s">
        <v>2088</v>
      </c>
      <c r="B483" s="1152" t="s">
        <v>1938</v>
      </c>
      <c r="C483" s="1155">
        <v>0</v>
      </c>
    </row>
    <row r="484" spans="1:3" x14ac:dyDescent="0.25">
      <c r="A484" s="1152" t="s">
        <v>2089</v>
      </c>
      <c r="B484" s="1152" t="s">
        <v>1940</v>
      </c>
      <c r="C484" s="1155">
        <v>0</v>
      </c>
    </row>
    <row r="485" spans="1:3" x14ac:dyDescent="0.25">
      <c r="A485" s="1152" t="s">
        <v>2090</v>
      </c>
      <c r="B485" s="1152" t="s">
        <v>1942</v>
      </c>
      <c r="C485" s="1155">
        <v>0</v>
      </c>
    </row>
    <row r="486" spans="1:3" x14ac:dyDescent="0.25">
      <c r="A486" s="1152" t="s">
        <v>2091</v>
      </c>
      <c r="B486" s="1152" t="s">
        <v>1944</v>
      </c>
      <c r="C486" s="1155">
        <v>0</v>
      </c>
    </row>
    <row r="487" spans="1:3" ht="24" x14ac:dyDescent="0.25">
      <c r="A487" s="1152" t="s">
        <v>2092</v>
      </c>
      <c r="B487" s="1152" t="s">
        <v>2093</v>
      </c>
      <c r="C487" s="1152"/>
    </row>
    <row r="488" spans="1:3" ht="24" x14ac:dyDescent="0.25">
      <c r="A488" s="1152" t="s">
        <v>2094</v>
      </c>
      <c r="B488" s="1152" t="s">
        <v>2095</v>
      </c>
      <c r="C488" s="1152"/>
    </row>
    <row r="489" spans="1:3" ht="36" x14ac:dyDescent="0.25">
      <c r="A489" s="1152" t="s">
        <v>2096</v>
      </c>
      <c r="B489" s="1152" t="s">
        <v>2097</v>
      </c>
      <c r="C489" s="1154">
        <v>0</v>
      </c>
    </row>
    <row r="490" spans="1:3" ht="24" x14ac:dyDescent="0.25">
      <c r="A490" s="1152" t="s">
        <v>2098</v>
      </c>
      <c r="B490" s="1152" t="s">
        <v>2099</v>
      </c>
      <c r="C490" s="1155">
        <v>0</v>
      </c>
    </row>
    <row r="491" spans="1:3" ht="24" x14ac:dyDescent="0.25">
      <c r="A491" s="1152" t="s">
        <v>2100</v>
      </c>
      <c r="B491" s="1152" t="s">
        <v>2101</v>
      </c>
      <c r="C491" s="1152"/>
    </row>
    <row r="492" spans="1:3" ht="24" x14ac:dyDescent="0.25">
      <c r="A492" s="1152" t="s">
        <v>2102</v>
      </c>
      <c r="B492" s="1152" t="s">
        <v>2103</v>
      </c>
      <c r="C492" s="1155">
        <v>0</v>
      </c>
    </row>
    <row r="493" spans="1:3" ht="24" x14ac:dyDescent="0.25">
      <c r="A493" s="1152" t="s">
        <v>2104</v>
      </c>
      <c r="B493" s="1152" t="s">
        <v>2105</v>
      </c>
      <c r="C493" s="1155">
        <v>0</v>
      </c>
    </row>
    <row r="494" spans="1:3" x14ac:dyDescent="0.25">
      <c r="A494" s="1152" t="s">
        <v>2106</v>
      </c>
      <c r="B494" s="1152" t="s">
        <v>2107</v>
      </c>
      <c r="C494" s="1101" t="s">
        <v>1542</v>
      </c>
    </row>
    <row r="495" spans="1:3" x14ac:dyDescent="0.25">
      <c r="A495" s="1152" t="s">
        <v>2108</v>
      </c>
      <c r="B495" s="1152" t="s">
        <v>1962</v>
      </c>
      <c r="C495" s="1155">
        <v>0</v>
      </c>
    </row>
    <row r="496" spans="1:3" ht="24" x14ac:dyDescent="0.25">
      <c r="A496" s="1152" t="s">
        <v>2109</v>
      </c>
      <c r="B496" s="1152" t="s">
        <v>2110</v>
      </c>
      <c r="C496" s="1155">
        <v>0</v>
      </c>
    </row>
    <row r="497" spans="1:3" x14ac:dyDescent="0.25">
      <c r="A497" s="1152" t="s">
        <v>2111</v>
      </c>
      <c r="B497" s="1152" t="s">
        <v>300</v>
      </c>
      <c r="C497" s="1155">
        <v>0</v>
      </c>
    </row>
    <row r="498" spans="1:3" ht="9.75" customHeight="1" x14ac:dyDescent="0.25">
      <c r="A498" s="1152"/>
      <c r="B498" s="1152"/>
      <c r="C498" s="1152"/>
    </row>
    <row r="499" spans="1:3" x14ac:dyDescent="0.25">
      <c r="A499" s="1152" t="s">
        <v>2112</v>
      </c>
      <c r="B499" s="1152" t="s">
        <v>2113</v>
      </c>
      <c r="C499" s="1152"/>
    </row>
    <row r="500" spans="1:3" ht="24" x14ac:dyDescent="0.25">
      <c r="A500" s="1152" t="s">
        <v>2114</v>
      </c>
      <c r="B500" s="1152" t="s">
        <v>2115</v>
      </c>
      <c r="C500" s="1101" t="s">
        <v>1542</v>
      </c>
    </row>
    <row r="501" spans="1:3" x14ac:dyDescent="0.25">
      <c r="A501" s="1152" t="s">
        <v>2116</v>
      </c>
      <c r="B501" s="1152" t="s">
        <v>1918</v>
      </c>
      <c r="C501" s="1155">
        <v>0</v>
      </c>
    </row>
    <row r="502" spans="1:3" x14ac:dyDescent="0.25">
      <c r="A502" s="1152" t="s">
        <v>2117</v>
      </c>
      <c r="B502" s="1152" t="s">
        <v>1920</v>
      </c>
      <c r="C502" s="1155">
        <v>0</v>
      </c>
    </row>
    <row r="503" spans="1:3" ht="24" x14ac:dyDescent="0.25">
      <c r="A503" s="1152" t="s">
        <v>2118</v>
      </c>
      <c r="B503" s="1152" t="s">
        <v>2119</v>
      </c>
      <c r="C503" s="1155">
        <v>0</v>
      </c>
    </row>
    <row r="504" spans="1:3" x14ac:dyDescent="0.25">
      <c r="A504" s="1152" t="s">
        <v>2120</v>
      </c>
      <c r="B504" s="1152" t="s">
        <v>1936</v>
      </c>
      <c r="C504" s="1155">
        <v>0</v>
      </c>
    </row>
    <row r="505" spans="1:3" ht="24" x14ac:dyDescent="0.25">
      <c r="A505" s="1152" t="s">
        <v>2121</v>
      </c>
      <c r="B505" s="1152" t="s">
        <v>1938</v>
      </c>
      <c r="C505" s="1155">
        <v>0</v>
      </c>
    </row>
    <row r="506" spans="1:3" x14ac:dyDescent="0.25">
      <c r="A506" s="1152" t="s">
        <v>2122</v>
      </c>
      <c r="B506" s="1152" t="s">
        <v>1940</v>
      </c>
      <c r="C506" s="1155">
        <v>0</v>
      </c>
    </row>
    <row r="507" spans="1:3" ht="24" x14ac:dyDescent="0.25">
      <c r="A507" s="1152" t="s">
        <v>2123</v>
      </c>
      <c r="B507" s="1152" t="s">
        <v>2124</v>
      </c>
      <c r="C507" s="1152"/>
    </row>
    <row r="508" spans="1:3" ht="24" x14ac:dyDescent="0.25">
      <c r="A508" s="1152" t="s">
        <v>2125</v>
      </c>
      <c r="B508" s="1152" t="s">
        <v>2126</v>
      </c>
      <c r="C508" s="1152"/>
    </row>
    <row r="509" spans="1:3" ht="24" x14ac:dyDescent="0.25">
      <c r="A509" s="1152" t="s">
        <v>2127</v>
      </c>
      <c r="B509" s="1152" t="s">
        <v>2128</v>
      </c>
      <c r="C509" s="1155">
        <v>0</v>
      </c>
    </row>
    <row r="510" spans="1:3" ht="24" x14ac:dyDescent="0.25">
      <c r="A510" s="1152" t="s">
        <v>2129</v>
      </c>
      <c r="B510" s="1152" t="s">
        <v>2130</v>
      </c>
      <c r="C510" s="1155">
        <v>0</v>
      </c>
    </row>
    <row r="511" spans="1:3" ht="24" x14ac:dyDescent="0.25">
      <c r="A511" s="1152" t="s">
        <v>2131</v>
      </c>
      <c r="B511" s="1152" t="s">
        <v>1954</v>
      </c>
      <c r="C511" s="1155">
        <v>0</v>
      </c>
    </row>
    <row r="512" spans="1:3" ht="24" x14ac:dyDescent="0.25">
      <c r="A512" s="1152" t="s">
        <v>2132</v>
      </c>
      <c r="B512" s="1152" t="s">
        <v>2133</v>
      </c>
      <c r="C512" s="1154">
        <f>+'ETCA-I-02'!F23-'ETCA-I-02'!G23</f>
        <v>-9999984</v>
      </c>
    </row>
    <row r="513" spans="1:3" ht="24" x14ac:dyDescent="0.25">
      <c r="A513" s="1152" t="s">
        <v>2134</v>
      </c>
      <c r="B513" s="1152" t="s">
        <v>2135</v>
      </c>
      <c r="C513" s="1155">
        <v>0</v>
      </c>
    </row>
    <row r="514" spans="1:3" x14ac:dyDescent="0.25">
      <c r="A514" s="1152" t="s">
        <v>2136</v>
      </c>
      <c r="B514" s="1152" t="s">
        <v>2137</v>
      </c>
      <c r="C514" s="1155">
        <v>0</v>
      </c>
    </row>
    <row r="515" spans="1:3" x14ac:dyDescent="0.25">
      <c r="A515" s="1152" t="s">
        <v>2138</v>
      </c>
      <c r="B515" s="1152" t="s">
        <v>1962</v>
      </c>
      <c r="C515" s="1155">
        <v>0</v>
      </c>
    </row>
    <row r="516" spans="1:3" ht="24" x14ac:dyDescent="0.25">
      <c r="A516" s="1152" t="s">
        <v>2139</v>
      </c>
      <c r="B516" s="1152" t="s">
        <v>2110</v>
      </c>
      <c r="C516" s="1155">
        <v>0</v>
      </c>
    </row>
    <row r="517" spans="1:3" x14ac:dyDescent="0.25">
      <c r="A517" s="1152" t="s">
        <v>2140</v>
      </c>
      <c r="B517" s="1152" t="s">
        <v>300</v>
      </c>
      <c r="C517" s="1155">
        <v>0</v>
      </c>
    </row>
    <row r="518" spans="1:3" x14ac:dyDescent="0.25">
      <c r="A518" s="1152"/>
      <c r="B518" s="1152"/>
      <c r="C518" s="1152"/>
    </row>
    <row r="519" spans="1:3" x14ac:dyDescent="0.25">
      <c r="A519" s="1098" t="s">
        <v>2141</v>
      </c>
      <c r="B519" s="1098" t="s">
        <v>2142</v>
      </c>
      <c r="C519" s="1152"/>
    </row>
    <row r="520" spans="1:3" x14ac:dyDescent="0.25">
      <c r="A520" s="1098"/>
      <c r="B520" s="1098"/>
      <c r="C520" s="1152"/>
    </row>
    <row r="521" spans="1:3" x14ac:dyDescent="0.25">
      <c r="A521" s="1098"/>
      <c r="B521" s="1098" t="s">
        <v>2143</v>
      </c>
      <c r="C521" s="1160">
        <f>SUM(C413:C517)</f>
        <v>-13738961</v>
      </c>
    </row>
    <row r="522" spans="1:3" ht="31.5" customHeight="1" x14ac:dyDescent="0.25">
      <c r="A522" s="1546" t="s">
        <v>2144</v>
      </c>
      <c r="B522" s="1546"/>
      <c r="C522" s="1547"/>
    </row>
    <row r="523" spans="1:3" ht="33.75" customHeight="1" x14ac:dyDescent="0.25">
      <c r="A523" s="1545" t="s">
        <v>2145</v>
      </c>
      <c r="B523" s="1545"/>
      <c r="C523" s="1545"/>
    </row>
  </sheetData>
  <mergeCells count="48">
    <mergeCell ref="A523:C523"/>
    <mergeCell ref="A437:A438"/>
    <mergeCell ref="B437:B438"/>
    <mergeCell ref="A441:A442"/>
    <mergeCell ref="B441:B442"/>
    <mergeCell ref="A459:A460"/>
    <mergeCell ref="B459:B460"/>
    <mergeCell ref="A469:A470"/>
    <mergeCell ref="B469:B470"/>
    <mergeCell ref="A480:A481"/>
    <mergeCell ref="B480:B481"/>
    <mergeCell ref="A522:C522"/>
    <mergeCell ref="A417:A418"/>
    <mergeCell ref="B417:B418"/>
    <mergeCell ref="A426:A427"/>
    <mergeCell ref="B426:B427"/>
    <mergeCell ref="A431:A432"/>
    <mergeCell ref="B431:B432"/>
    <mergeCell ref="A385:A386"/>
    <mergeCell ref="B385:B386"/>
    <mergeCell ref="A389:A390"/>
    <mergeCell ref="B389:B390"/>
    <mergeCell ref="A402:A403"/>
    <mergeCell ref="B402:B403"/>
    <mergeCell ref="A352:A353"/>
    <mergeCell ref="B352:B353"/>
    <mergeCell ref="A363:A364"/>
    <mergeCell ref="B363:B364"/>
    <mergeCell ref="A377:A378"/>
    <mergeCell ref="B377:B378"/>
    <mergeCell ref="A318:A319"/>
    <mergeCell ref="B318:B319"/>
    <mergeCell ref="A322:A324"/>
    <mergeCell ref="B322:B324"/>
    <mergeCell ref="A341:A342"/>
    <mergeCell ref="B341:B342"/>
    <mergeCell ref="A116:A117"/>
    <mergeCell ref="B116:B117"/>
    <mergeCell ref="A307:A308"/>
    <mergeCell ref="B307:B308"/>
    <mergeCell ref="A312:A313"/>
    <mergeCell ref="B312:B313"/>
    <mergeCell ref="A106:A107"/>
    <mergeCell ref="B106:B107"/>
    <mergeCell ref="A2:C2"/>
    <mergeCell ref="A3:C3"/>
    <mergeCell ref="A5:A6"/>
    <mergeCell ref="B5:B6"/>
  </mergeCells>
  <hyperlinks>
    <hyperlink ref="C76" location="_ftn2" display="_ftn2" xr:uid="{00000000-0004-0000-2500-000000000000}"/>
    <hyperlink ref="C116" location="_ftn1" display="_ftn1" xr:uid="{00000000-0004-0000-2500-000001000000}"/>
  </hyperlinks>
  <pageMargins left="0.70866141732283472" right="0.70866141732283472" top="0.74803149606299213" bottom="0.74803149606299213" header="0.31496062992125984" footer="0.31496062992125984"/>
  <pageSetup scale="75"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R75"/>
  <sheetViews>
    <sheetView view="pageBreakPreview" topLeftCell="A49" zoomScaleNormal="100" zoomScaleSheetLayoutView="100" workbookViewId="0">
      <selection activeCell="M59" sqref="M59"/>
    </sheetView>
  </sheetViews>
  <sheetFormatPr baseColWidth="10" defaultRowHeight="13.5" x14ac:dyDescent="0.25"/>
  <cols>
    <col min="1" max="1" width="4.5703125" style="1034" bestFit="1" customWidth="1"/>
    <col min="2" max="2" width="26.5703125" style="1028" customWidth="1"/>
    <col min="3" max="3" width="10" style="1193" customWidth="1"/>
    <col min="4" max="4" width="11.140625" style="1193" customWidth="1"/>
    <col min="5" max="5" width="10" style="1192" customWidth="1"/>
    <col min="6" max="6" width="34.42578125" style="1043" customWidth="1"/>
    <col min="7" max="7" width="11.42578125" style="1028"/>
    <col min="8" max="8" width="11.42578125" style="1034"/>
    <col min="9" max="10" width="11.42578125" style="1028"/>
    <col min="11" max="11" width="11.42578125" style="1111"/>
    <col min="12" max="16384" width="11.42578125" style="1028"/>
  </cols>
  <sheetData>
    <row r="1" spans="1:16" ht="18" customHeight="1" x14ac:dyDescent="0.25">
      <c r="A1" s="1552" t="s">
        <v>1397</v>
      </c>
      <c r="B1" s="1553"/>
      <c r="C1" s="1553"/>
      <c r="D1" s="1553"/>
      <c r="E1" s="1553"/>
      <c r="F1" s="1554"/>
    </row>
    <row r="2" spans="1:16" ht="13.5" customHeight="1" x14ac:dyDescent="0.25">
      <c r="A2" s="1112"/>
      <c r="B2" s="1113"/>
      <c r="C2" s="1164" t="s">
        <v>1398</v>
      </c>
      <c r="D2" s="1164"/>
      <c r="E2" s="1164"/>
      <c r="F2" s="1029" t="s">
        <v>2179</v>
      </c>
    </row>
    <row r="3" spans="1:16" ht="14.25" customHeight="1" x14ac:dyDescent="0.25">
      <c r="A3" s="1555" t="s">
        <v>2180</v>
      </c>
      <c r="B3" s="1556"/>
      <c r="C3" s="1556"/>
      <c r="D3" s="1556"/>
      <c r="E3" s="1556"/>
      <c r="F3" s="1557"/>
    </row>
    <row r="4" spans="1:16" s="1034" customFormat="1" ht="47.25" customHeight="1" x14ac:dyDescent="0.25">
      <c r="A4" s="1114" t="s">
        <v>1399</v>
      </c>
      <c r="B4" s="1114" t="s">
        <v>1400</v>
      </c>
      <c r="C4" s="1030" t="s">
        <v>1401</v>
      </c>
      <c r="D4" s="1031" t="s">
        <v>2181</v>
      </c>
      <c r="E4" s="1032" t="s">
        <v>1402</v>
      </c>
      <c r="F4" s="1033" t="s">
        <v>1403</v>
      </c>
      <c r="J4" s="1115"/>
      <c r="K4" s="1116"/>
      <c r="L4" s="1115"/>
      <c r="M4" s="1115"/>
      <c r="N4" s="1115"/>
      <c r="O4" s="1115"/>
      <c r="P4" s="1115"/>
    </row>
    <row r="5" spans="1:16" s="1034" customFormat="1" ht="39.75" customHeight="1" x14ac:dyDescent="0.25">
      <c r="A5" s="1114">
        <v>11301</v>
      </c>
      <c r="B5" s="1117" t="s">
        <v>760</v>
      </c>
      <c r="C5" s="1165">
        <v>39988901</v>
      </c>
      <c r="D5" s="1166">
        <v>37135370</v>
      </c>
      <c r="E5" s="1167">
        <f>+D5-C5</f>
        <v>-2853531</v>
      </c>
      <c r="F5" s="1168" t="s">
        <v>2182</v>
      </c>
      <c r="G5" s="1169"/>
      <c r="I5" s="1028"/>
      <c r="J5" s="1118"/>
      <c r="K5" s="1118"/>
      <c r="L5" s="1118"/>
      <c r="M5" s="1118"/>
      <c r="N5" s="1118"/>
      <c r="O5" s="1118"/>
      <c r="P5" s="1119"/>
    </row>
    <row r="6" spans="1:16" ht="38.25" customHeight="1" x14ac:dyDescent="0.25">
      <c r="A6" s="1114">
        <v>11303</v>
      </c>
      <c r="B6" s="1036" t="s">
        <v>1132</v>
      </c>
      <c r="C6" s="1170">
        <v>3572200</v>
      </c>
      <c r="D6" s="1170">
        <v>2713331</v>
      </c>
      <c r="E6" s="1167">
        <f>+D6-C6</f>
        <v>-858869</v>
      </c>
      <c r="F6" s="1168" t="s">
        <v>2182</v>
      </c>
      <c r="J6" s="1118"/>
      <c r="K6" s="1118"/>
      <c r="L6" s="1118"/>
      <c r="M6" s="1118"/>
      <c r="N6" s="1118"/>
      <c r="O6" s="1118"/>
      <c r="P6" s="1119"/>
    </row>
    <row r="7" spans="1:16" ht="30" customHeight="1" x14ac:dyDescent="0.25">
      <c r="A7" s="1114">
        <v>11308</v>
      </c>
      <c r="B7" s="1036" t="s">
        <v>1133</v>
      </c>
      <c r="C7" s="1170">
        <v>2503125</v>
      </c>
      <c r="D7" s="1170">
        <v>2638550</v>
      </c>
      <c r="E7" s="1167">
        <f t="shared" ref="E7:E68" si="0">+D7-C7</f>
        <v>135425</v>
      </c>
      <c r="F7" s="1168" t="s">
        <v>2183</v>
      </c>
      <c r="H7" s="1120"/>
      <c r="I7" s="1121"/>
      <c r="J7" s="1122"/>
      <c r="K7" s="1123"/>
      <c r="L7" s="1123"/>
      <c r="M7" s="1124"/>
      <c r="N7" s="1124"/>
      <c r="O7" s="1123"/>
      <c r="P7" s="1125"/>
    </row>
    <row r="8" spans="1:16" ht="36" customHeight="1" x14ac:dyDescent="0.25">
      <c r="A8" s="1114">
        <v>12101</v>
      </c>
      <c r="B8" s="1036" t="s">
        <v>766</v>
      </c>
      <c r="C8" s="1170">
        <v>456114</v>
      </c>
      <c r="D8" s="1170">
        <v>890229</v>
      </c>
      <c r="E8" s="1167">
        <f t="shared" si="0"/>
        <v>434115</v>
      </c>
      <c r="F8" s="1168" t="s">
        <v>2184</v>
      </c>
      <c r="H8" s="1120"/>
      <c r="I8" s="1121"/>
      <c r="J8" s="1122"/>
      <c r="K8" s="1123"/>
      <c r="L8" s="1123"/>
      <c r="M8" s="1124"/>
      <c r="N8" s="1124"/>
      <c r="O8" s="1123"/>
      <c r="P8" s="1125"/>
    </row>
    <row r="9" spans="1:16" ht="34.5" customHeight="1" x14ac:dyDescent="0.25">
      <c r="A9" s="1114">
        <v>13201</v>
      </c>
      <c r="B9" s="1036" t="s">
        <v>772</v>
      </c>
      <c r="C9" s="1170">
        <v>4041100</v>
      </c>
      <c r="D9" s="1170">
        <v>3820630</v>
      </c>
      <c r="E9" s="1167">
        <f t="shared" si="0"/>
        <v>-220470</v>
      </c>
      <c r="F9" s="1168" t="s">
        <v>2182</v>
      </c>
      <c r="H9" s="1120"/>
      <c r="I9" s="1121"/>
      <c r="J9" s="1122"/>
      <c r="K9" s="1123"/>
      <c r="L9" s="1123"/>
      <c r="M9" s="1124"/>
      <c r="N9" s="1124"/>
      <c r="O9" s="1123"/>
      <c r="P9" s="1125"/>
    </row>
    <row r="10" spans="1:16" ht="36.75" customHeight="1" x14ac:dyDescent="0.25">
      <c r="A10" s="1114">
        <v>13202</v>
      </c>
      <c r="B10" s="1036" t="s">
        <v>773</v>
      </c>
      <c r="C10" s="1170">
        <v>6761966</v>
      </c>
      <c r="D10" s="1170">
        <v>6271984</v>
      </c>
      <c r="E10" s="1167">
        <f t="shared" si="0"/>
        <v>-489982</v>
      </c>
      <c r="F10" s="1168" t="s">
        <v>2182</v>
      </c>
      <c r="H10" s="1120"/>
      <c r="I10" s="1121"/>
      <c r="J10" s="1122"/>
      <c r="K10" s="1123"/>
      <c r="L10" s="1123"/>
      <c r="M10" s="1124"/>
      <c r="N10" s="1124"/>
      <c r="O10" s="1123"/>
      <c r="P10" s="1125"/>
    </row>
    <row r="11" spans="1:16" ht="36.75" customHeight="1" x14ac:dyDescent="0.25">
      <c r="A11" s="1114">
        <v>13301</v>
      </c>
      <c r="B11" s="1036" t="s">
        <v>1134</v>
      </c>
      <c r="C11" s="1170">
        <v>781403</v>
      </c>
      <c r="D11" s="1170">
        <v>157115</v>
      </c>
      <c r="E11" s="1167">
        <f t="shared" si="0"/>
        <v>-624288</v>
      </c>
      <c r="F11" s="1168" t="s">
        <v>2182</v>
      </c>
      <c r="G11" s="1171"/>
      <c r="J11" s="1118"/>
      <c r="K11" s="1118"/>
      <c r="L11" s="1118"/>
      <c r="M11" s="1118"/>
      <c r="N11" s="1118"/>
      <c r="O11" s="1118"/>
      <c r="P11" s="1119"/>
    </row>
    <row r="12" spans="1:16" ht="37.5" customHeight="1" x14ac:dyDescent="0.25">
      <c r="A12" s="1114">
        <v>14101</v>
      </c>
      <c r="B12" s="1036" t="s">
        <v>1136</v>
      </c>
      <c r="C12" s="1170">
        <v>4398556</v>
      </c>
      <c r="D12" s="1170">
        <v>4480689</v>
      </c>
      <c r="E12" s="1167">
        <f t="shared" si="0"/>
        <v>82133</v>
      </c>
      <c r="F12" s="1168" t="s">
        <v>2185</v>
      </c>
      <c r="G12" s="1171"/>
      <c r="J12" s="1118"/>
      <c r="K12" s="1118"/>
      <c r="L12" s="1118"/>
      <c r="M12" s="1118"/>
      <c r="N12" s="1118"/>
      <c r="O12" s="1118"/>
      <c r="P12" s="1119"/>
    </row>
    <row r="13" spans="1:16" ht="41.25" customHeight="1" x14ac:dyDescent="0.25">
      <c r="A13" s="1114">
        <v>14201</v>
      </c>
      <c r="B13" s="1036" t="s">
        <v>1137</v>
      </c>
      <c r="C13" s="1170">
        <v>1909259</v>
      </c>
      <c r="D13" s="1170">
        <v>2073438</v>
      </c>
      <c r="E13" s="1167">
        <f t="shared" si="0"/>
        <v>164179</v>
      </c>
      <c r="F13" s="1168" t="s">
        <v>2186</v>
      </c>
      <c r="J13" s="1118"/>
      <c r="K13" s="1118"/>
      <c r="L13" s="1118"/>
      <c r="M13" s="1118"/>
      <c r="N13" s="1118"/>
      <c r="O13" s="1118"/>
      <c r="P13" s="1126"/>
    </row>
    <row r="14" spans="1:16" ht="38.25" customHeight="1" x14ac:dyDescent="0.25">
      <c r="A14" s="1114">
        <v>14301</v>
      </c>
      <c r="B14" s="1035" t="s">
        <v>1138</v>
      </c>
      <c r="C14" s="1172">
        <v>2371232</v>
      </c>
      <c r="D14" s="1172">
        <v>2587981</v>
      </c>
      <c r="E14" s="1167">
        <f t="shared" si="0"/>
        <v>216749</v>
      </c>
      <c r="F14" s="1168" t="s">
        <v>2187</v>
      </c>
    </row>
    <row r="15" spans="1:16" ht="51" customHeight="1" x14ac:dyDescent="0.25">
      <c r="A15" s="1114">
        <v>15101</v>
      </c>
      <c r="B15" s="1035" t="s">
        <v>1140</v>
      </c>
      <c r="C15" s="1172">
        <v>2494124</v>
      </c>
      <c r="D15" s="1172">
        <v>3097021</v>
      </c>
      <c r="E15" s="1167">
        <f t="shared" si="0"/>
        <v>602897</v>
      </c>
      <c r="F15" s="1037" t="s">
        <v>2188</v>
      </c>
      <c r="J15" s="1118"/>
      <c r="K15" s="1118"/>
      <c r="L15" s="1118"/>
      <c r="M15" s="1118"/>
      <c r="N15" s="1118"/>
      <c r="O15" s="1118"/>
      <c r="P15" s="1126"/>
    </row>
    <row r="16" spans="1:16" ht="48.75" customHeight="1" x14ac:dyDescent="0.25">
      <c r="A16" s="1114">
        <v>15201</v>
      </c>
      <c r="B16" s="1036" t="s">
        <v>1141</v>
      </c>
      <c r="C16" s="1170">
        <v>398768</v>
      </c>
      <c r="D16" s="1170">
        <v>3196457</v>
      </c>
      <c r="E16" s="1167">
        <f t="shared" si="0"/>
        <v>2797689</v>
      </c>
      <c r="F16" s="1128" t="s">
        <v>2189</v>
      </c>
      <c r="G16" s="1173"/>
      <c r="J16" s="1118"/>
      <c r="K16" s="1118"/>
      <c r="L16" s="1118"/>
      <c r="M16" s="1118"/>
      <c r="N16" s="1118"/>
      <c r="O16" s="1118"/>
      <c r="P16" s="1126"/>
    </row>
    <row r="17" spans="1:16" ht="34.5" customHeight="1" x14ac:dyDescent="0.25">
      <c r="A17" s="1114">
        <v>15303</v>
      </c>
      <c r="B17" s="1036" t="s">
        <v>1142</v>
      </c>
      <c r="C17" s="1170">
        <v>171990</v>
      </c>
      <c r="D17" s="1170">
        <v>131300</v>
      </c>
      <c r="E17" s="1167">
        <f t="shared" si="0"/>
        <v>-40690</v>
      </c>
      <c r="F17" s="1174" t="s">
        <v>2190</v>
      </c>
      <c r="J17" s="1118"/>
      <c r="K17" s="1118"/>
      <c r="L17" s="1118"/>
      <c r="M17" s="1118"/>
      <c r="N17" s="1118"/>
      <c r="O17" s="1118"/>
      <c r="P17" s="1126"/>
    </row>
    <row r="18" spans="1:16" ht="37.5" customHeight="1" x14ac:dyDescent="0.25">
      <c r="A18" s="1114">
        <v>15404</v>
      </c>
      <c r="B18" s="1036" t="s">
        <v>1143</v>
      </c>
      <c r="C18" s="1170">
        <v>2133181</v>
      </c>
      <c r="D18" s="1170">
        <v>909039</v>
      </c>
      <c r="E18" s="1167">
        <f t="shared" si="0"/>
        <v>-1224142</v>
      </c>
      <c r="F18" s="1175" t="s">
        <v>2182</v>
      </c>
      <c r="J18" s="1118"/>
      <c r="K18" s="1118"/>
      <c r="L18" s="1118"/>
      <c r="M18" s="1118"/>
      <c r="N18" s="1118"/>
      <c r="O18" s="1118"/>
      <c r="P18" s="1126"/>
    </row>
    <row r="19" spans="1:16" ht="39.75" customHeight="1" x14ac:dyDescent="0.25">
      <c r="A19" s="1114">
        <v>15413</v>
      </c>
      <c r="B19" s="1036" t="s">
        <v>1144</v>
      </c>
      <c r="C19" s="1170">
        <v>11340</v>
      </c>
      <c r="D19" s="1170">
        <v>2700</v>
      </c>
      <c r="E19" s="1167">
        <f t="shared" si="0"/>
        <v>-8640</v>
      </c>
      <c r="F19" s="1168" t="s">
        <v>2182</v>
      </c>
      <c r="J19" s="1118"/>
      <c r="K19" s="1118"/>
      <c r="L19" s="1118"/>
      <c r="M19" s="1118"/>
      <c r="N19" s="1118"/>
      <c r="O19" s="1118"/>
      <c r="P19" s="1126"/>
    </row>
    <row r="20" spans="1:16" ht="66" customHeight="1" x14ac:dyDescent="0.25">
      <c r="A20" s="1114">
        <v>15901</v>
      </c>
      <c r="B20" s="1036" t="s">
        <v>1145</v>
      </c>
      <c r="C20" s="1170">
        <v>1778072</v>
      </c>
      <c r="D20" s="1170">
        <v>3249671</v>
      </c>
      <c r="E20" s="1167">
        <f t="shared" si="0"/>
        <v>1471599</v>
      </c>
      <c r="F20" s="1037" t="s">
        <v>2191</v>
      </c>
      <c r="J20" s="1118"/>
      <c r="K20" s="1118"/>
      <c r="L20" s="1118"/>
      <c r="M20" s="1118"/>
      <c r="N20" s="1118"/>
      <c r="O20" s="1118"/>
      <c r="P20" s="1126"/>
    </row>
    <row r="21" spans="1:16" ht="52.5" customHeight="1" x14ac:dyDescent="0.25">
      <c r="A21" s="1114">
        <v>17102</v>
      </c>
      <c r="B21" s="1036" t="s">
        <v>1147</v>
      </c>
      <c r="C21" s="1170">
        <v>1813083</v>
      </c>
      <c r="D21" s="1170">
        <v>2000114</v>
      </c>
      <c r="E21" s="1167">
        <f t="shared" si="0"/>
        <v>187031</v>
      </c>
      <c r="F21" s="1037" t="s">
        <v>2192</v>
      </c>
      <c r="J21" s="1118"/>
      <c r="K21" s="1118"/>
      <c r="L21" s="1118"/>
      <c r="M21" s="1118"/>
      <c r="N21" s="1118"/>
      <c r="O21" s="1118"/>
      <c r="P21" s="1126"/>
    </row>
    <row r="22" spans="1:16" ht="33.75" customHeight="1" x14ac:dyDescent="0.25">
      <c r="A22" s="1114" t="s">
        <v>1152</v>
      </c>
      <c r="B22" s="1036" t="s">
        <v>1153</v>
      </c>
      <c r="C22" s="1170">
        <v>108840</v>
      </c>
      <c r="D22" s="1170">
        <v>250281</v>
      </c>
      <c r="E22" s="1167">
        <f t="shared" si="0"/>
        <v>141441</v>
      </c>
      <c r="F22" s="1037" t="s">
        <v>2193</v>
      </c>
      <c r="G22" s="1173"/>
      <c r="J22" s="1118"/>
      <c r="K22" s="1118"/>
      <c r="L22" s="1118"/>
      <c r="M22" s="1118"/>
      <c r="N22" s="1118"/>
      <c r="O22" s="1118"/>
      <c r="P22" s="1126"/>
    </row>
    <row r="23" spans="1:16" ht="48.75" customHeight="1" thickBot="1" x14ac:dyDescent="0.3">
      <c r="A23" s="1127" t="s">
        <v>1158</v>
      </c>
      <c r="B23" s="1176" t="s">
        <v>1159</v>
      </c>
      <c r="C23" s="1177">
        <v>0</v>
      </c>
      <c r="D23" s="1177">
        <v>18873</v>
      </c>
      <c r="E23" s="1178">
        <f t="shared" si="0"/>
        <v>18873</v>
      </c>
      <c r="F23" s="1179" t="s">
        <v>2194</v>
      </c>
    </row>
    <row r="24" spans="1:16" ht="48.75" customHeight="1" x14ac:dyDescent="0.25">
      <c r="A24" s="1114" t="s">
        <v>1162</v>
      </c>
      <c r="B24" s="1036" t="s">
        <v>1163</v>
      </c>
      <c r="C24" s="1170">
        <v>187740</v>
      </c>
      <c r="D24" s="1170">
        <v>93549</v>
      </c>
      <c r="E24" s="1167">
        <f t="shared" si="0"/>
        <v>-94191</v>
      </c>
      <c r="F24" s="1037" t="s">
        <v>1404</v>
      </c>
    </row>
    <row r="25" spans="1:16" ht="48" customHeight="1" x14ac:dyDescent="0.25">
      <c r="A25" s="1114" t="s">
        <v>1166</v>
      </c>
      <c r="B25" s="1036" t="s">
        <v>1167</v>
      </c>
      <c r="C25" s="1170">
        <v>3323</v>
      </c>
      <c r="D25" s="1170">
        <v>779</v>
      </c>
      <c r="E25" s="1167">
        <f t="shared" si="0"/>
        <v>-2544</v>
      </c>
      <c r="F25" s="1037" t="s">
        <v>1404</v>
      </c>
      <c r="J25" s="1118"/>
      <c r="K25" s="1118"/>
      <c r="L25" s="1118"/>
      <c r="M25" s="1118"/>
      <c r="N25" s="1118"/>
      <c r="O25" s="1118"/>
      <c r="P25" s="1126"/>
    </row>
    <row r="26" spans="1:16" ht="48" customHeight="1" x14ac:dyDescent="0.25">
      <c r="A26" s="1114" t="s">
        <v>1168</v>
      </c>
      <c r="B26" s="1036" t="s">
        <v>1169</v>
      </c>
      <c r="C26" s="1170">
        <v>32400</v>
      </c>
      <c r="D26" s="1172">
        <v>29734</v>
      </c>
      <c r="E26" s="1167">
        <f t="shared" si="0"/>
        <v>-2666</v>
      </c>
      <c r="F26" s="1037" t="s">
        <v>1404</v>
      </c>
      <c r="J26" s="1118"/>
      <c r="K26" s="1118"/>
      <c r="L26" s="1118"/>
      <c r="M26" s="1118"/>
      <c r="N26" s="1118"/>
      <c r="O26" s="1118"/>
      <c r="P26" s="1126"/>
    </row>
    <row r="27" spans="1:16" ht="48" customHeight="1" x14ac:dyDescent="0.25">
      <c r="A27" s="1114" t="s">
        <v>1172</v>
      </c>
      <c r="B27" s="1036" t="s">
        <v>1173</v>
      </c>
      <c r="C27" s="1170">
        <v>879</v>
      </c>
      <c r="D27" s="1172">
        <v>86</v>
      </c>
      <c r="E27" s="1167">
        <f t="shared" si="0"/>
        <v>-793</v>
      </c>
      <c r="F27" s="1037" t="s">
        <v>1404</v>
      </c>
      <c r="J27" s="1118"/>
      <c r="K27" s="1118"/>
      <c r="L27" s="1118"/>
      <c r="M27" s="1118"/>
      <c r="N27" s="1118"/>
      <c r="O27" s="1118"/>
      <c r="P27" s="1126"/>
    </row>
    <row r="28" spans="1:16" ht="36.75" customHeight="1" x14ac:dyDescent="0.25">
      <c r="A28" s="1114" t="s">
        <v>1176</v>
      </c>
      <c r="B28" s="1036" t="s">
        <v>1177</v>
      </c>
      <c r="C28" s="1170">
        <v>652468</v>
      </c>
      <c r="D28" s="1170">
        <v>504033</v>
      </c>
      <c r="E28" s="1167">
        <f t="shared" si="0"/>
        <v>-148435</v>
      </c>
      <c r="F28" s="1037" t="s">
        <v>1404</v>
      </c>
      <c r="J28" s="1118"/>
      <c r="K28" s="1118"/>
      <c r="L28" s="1118"/>
      <c r="M28" s="1118"/>
      <c r="N28" s="1118"/>
      <c r="O28" s="1118"/>
      <c r="P28" s="1126"/>
    </row>
    <row r="29" spans="1:16" ht="48" customHeight="1" thickBot="1" x14ac:dyDescent="0.3">
      <c r="A29" s="1114" t="s">
        <v>1180</v>
      </c>
      <c r="B29" s="1036" t="s">
        <v>1181</v>
      </c>
      <c r="C29" s="1170">
        <v>134685</v>
      </c>
      <c r="D29" s="1170">
        <v>13301</v>
      </c>
      <c r="E29" s="1167">
        <f t="shared" si="0"/>
        <v>-121384</v>
      </c>
      <c r="F29" s="1037" t="s">
        <v>1404</v>
      </c>
      <c r="J29" s="1118"/>
      <c r="K29" s="1118"/>
      <c r="L29" s="1118"/>
      <c r="M29" s="1118"/>
      <c r="N29" s="1118"/>
      <c r="O29" s="1118"/>
      <c r="P29" s="1126"/>
    </row>
    <row r="30" spans="1:16" ht="36.75" customHeight="1" x14ac:dyDescent="0.25">
      <c r="A30" s="1114" t="s">
        <v>1184</v>
      </c>
      <c r="B30" s="1036" t="s">
        <v>1185</v>
      </c>
      <c r="C30" s="1170">
        <v>3481</v>
      </c>
      <c r="D30" s="1170">
        <v>39426</v>
      </c>
      <c r="E30" s="1167">
        <f t="shared" si="0"/>
        <v>35945</v>
      </c>
      <c r="F30" s="1180" t="s">
        <v>2195</v>
      </c>
      <c r="J30" s="1118"/>
      <c r="K30" s="1118"/>
      <c r="L30" s="1118"/>
      <c r="M30" s="1118"/>
      <c r="N30" s="1118"/>
      <c r="O30" s="1118"/>
      <c r="P30" s="1126"/>
    </row>
    <row r="31" spans="1:16" ht="49.5" customHeight="1" thickBot="1" x14ac:dyDescent="0.3">
      <c r="A31" s="1114" t="s">
        <v>1186</v>
      </c>
      <c r="B31" s="1036" t="s">
        <v>1187</v>
      </c>
      <c r="C31" s="1170">
        <v>28243</v>
      </c>
      <c r="D31" s="1170">
        <v>18835</v>
      </c>
      <c r="E31" s="1167">
        <f t="shared" si="0"/>
        <v>-9408</v>
      </c>
      <c r="F31" s="1181" t="s">
        <v>1404</v>
      </c>
      <c r="J31" s="1118"/>
      <c r="K31" s="1118"/>
      <c r="L31" s="1118"/>
      <c r="M31" s="1118"/>
      <c r="N31" s="1118"/>
      <c r="O31" s="1118"/>
      <c r="P31" s="1126"/>
    </row>
    <row r="32" spans="1:16" ht="48.75" customHeight="1" x14ac:dyDescent="0.25">
      <c r="A32" s="1114" t="s">
        <v>1192</v>
      </c>
      <c r="B32" s="1036" t="s">
        <v>1193</v>
      </c>
      <c r="C32" s="1170">
        <v>1644126</v>
      </c>
      <c r="D32" s="1170">
        <v>1437923</v>
      </c>
      <c r="E32" s="1167">
        <f t="shared" si="0"/>
        <v>-206203</v>
      </c>
      <c r="F32" s="1180" t="s">
        <v>1405</v>
      </c>
      <c r="J32" s="1118"/>
      <c r="K32" s="1118"/>
      <c r="L32" s="1118"/>
      <c r="M32" s="1118"/>
      <c r="N32" s="1118"/>
      <c r="O32" s="1118"/>
      <c r="P32" s="1126"/>
    </row>
    <row r="33" spans="1:16" ht="44.25" customHeight="1" x14ac:dyDescent="0.25">
      <c r="A33" s="1114" t="s">
        <v>1194</v>
      </c>
      <c r="B33" s="1036" t="s">
        <v>1195</v>
      </c>
      <c r="C33" s="1170">
        <v>88343</v>
      </c>
      <c r="D33" s="1170">
        <v>89062</v>
      </c>
      <c r="E33" s="1167">
        <f t="shared" si="0"/>
        <v>719</v>
      </c>
      <c r="F33" s="1128" t="s">
        <v>2196</v>
      </c>
      <c r="J33" s="1118"/>
      <c r="K33" s="1118"/>
      <c r="L33" s="1118"/>
      <c r="M33" s="1118"/>
      <c r="N33" s="1118"/>
      <c r="O33" s="1118"/>
      <c r="P33" s="1126"/>
    </row>
    <row r="34" spans="1:16" ht="47.25" customHeight="1" x14ac:dyDescent="0.25">
      <c r="A34" s="1114" t="s">
        <v>1196</v>
      </c>
      <c r="B34" s="1036" t="s">
        <v>1197</v>
      </c>
      <c r="C34" s="1170">
        <v>293815</v>
      </c>
      <c r="D34" s="1170">
        <v>283277</v>
      </c>
      <c r="E34" s="1167">
        <f t="shared" si="0"/>
        <v>-10538</v>
      </c>
      <c r="F34" s="1037" t="s">
        <v>1405</v>
      </c>
      <c r="J34" s="1118"/>
      <c r="K34" s="1118"/>
      <c r="L34" s="1118"/>
      <c r="M34" s="1118"/>
      <c r="N34" s="1118"/>
      <c r="O34" s="1118"/>
      <c r="P34" s="1126"/>
    </row>
    <row r="35" spans="1:16" ht="49.5" customHeight="1" x14ac:dyDescent="0.25">
      <c r="A35" s="1114" t="s">
        <v>1198</v>
      </c>
      <c r="B35" s="1036" t="s">
        <v>1199</v>
      </c>
      <c r="C35" s="1170">
        <v>78867</v>
      </c>
      <c r="D35" s="1170">
        <v>35168</v>
      </c>
      <c r="E35" s="1167">
        <f t="shared" si="0"/>
        <v>-43699</v>
      </c>
      <c r="F35" s="1037" t="s">
        <v>1405</v>
      </c>
      <c r="J35" s="1118"/>
      <c r="K35" s="1118"/>
      <c r="L35" s="1118"/>
      <c r="M35" s="1118"/>
      <c r="N35" s="1118"/>
      <c r="O35" s="1118"/>
      <c r="P35" s="1126"/>
    </row>
    <row r="36" spans="1:16" ht="49.5" customHeight="1" x14ac:dyDescent="0.25">
      <c r="A36" s="1114" t="s">
        <v>1200</v>
      </c>
      <c r="B36" s="1036" t="s">
        <v>1201</v>
      </c>
      <c r="C36" s="1170">
        <v>502184</v>
      </c>
      <c r="D36" s="1170">
        <v>420390</v>
      </c>
      <c r="E36" s="1167">
        <f t="shared" si="0"/>
        <v>-81794</v>
      </c>
      <c r="F36" s="1037" t="s">
        <v>1405</v>
      </c>
      <c r="J36" s="1118"/>
      <c r="K36" s="1118"/>
      <c r="L36" s="1118"/>
      <c r="M36" s="1118"/>
      <c r="N36" s="1118"/>
      <c r="O36" s="1118"/>
      <c r="P36" s="1126"/>
    </row>
    <row r="37" spans="1:16" ht="49.5" customHeight="1" x14ac:dyDescent="0.25">
      <c r="A37" s="1114" t="s">
        <v>1202</v>
      </c>
      <c r="B37" s="1036" t="s">
        <v>1203</v>
      </c>
      <c r="C37" s="1170">
        <v>10502</v>
      </c>
      <c r="D37" s="1170">
        <v>3087</v>
      </c>
      <c r="E37" s="1167">
        <f t="shared" si="0"/>
        <v>-7415</v>
      </c>
      <c r="F37" s="1037" t="s">
        <v>1405</v>
      </c>
      <c r="J37" s="1118"/>
      <c r="K37" s="1118"/>
      <c r="L37" s="1118"/>
      <c r="M37" s="1118"/>
      <c r="N37" s="1118"/>
      <c r="O37" s="1118"/>
      <c r="P37" s="1126"/>
    </row>
    <row r="38" spans="1:16" ht="49.5" customHeight="1" x14ac:dyDescent="0.25">
      <c r="A38" s="1114" t="s">
        <v>1204</v>
      </c>
      <c r="B38" s="1036" t="s">
        <v>1205</v>
      </c>
      <c r="C38" s="1170">
        <v>14337</v>
      </c>
      <c r="D38" s="1170">
        <v>5974</v>
      </c>
      <c r="E38" s="1167">
        <f t="shared" si="0"/>
        <v>-8363</v>
      </c>
      <c r="F38" s="1037" t="s">
        <v>1405</v>
      </c>
      <c r="J38" s="1118"/>
      <c r="K38" s="1118"/>
      <c r="L38" s="1118"/>
      <c r="M38" s="1118"/>
      <c r="N38" s="1118"/>
      <c r="O38" s="1118"/>
      <c r="P38" s="1126"/>
    </row>
    <row r="39" spans="1:16" ht="52.5" customHeight="1" x14ac:dyDescent="0.25">
      <c r="A39" s="1114" t="s">
        <v>1208</v>
      </c>
      <c r="B39" s="1036" t="s">
        <v>1209</v>
      </c>
      <c r="C39" s="1170">
        <v>95490</v>
      </c>
      <c r="D39" s="1170">
        <v>94880</v>
      </c>
      <c r="E39" s="1167">
        <f t="shared" si="0"/>
        <v>-610</v>
      </c>
      <c r="F39" s="1037" t="s">
        <v>1405</v>
      </c>
      <c r="J39" s="1118"/>
      <c r="K39" s="1118"/>
      <c r="L39" s="1118"/>
      <c r="M39" s="1118"/>
      <c r="N39" s="1118"/>
      <c r="O39" s="1118"/>
      <c r="P39" s="1126"/>
    </row>
    <row r="40" spans="1:16" ht="48.75" customHeight="1" x14ac:dyDescent="0.25">
      <c r="A40" s="1114" t="s">
        <v>1210</v>
      </c>
      <c r="B40" s="1036" t="s">
        <v>1211</v>
      </c>
      <c r="C40" s="1170">
        <v>82708</v>
      </c>
      <c r="D40" s="1170">
        <v>78421</v>
      </c>
      <c r="E40" s="1167">
        <f t="shared" si="0"/>
        <v>-4287</v>
      </c>
      <c r="F40" s="1037" t="s">
        <v>1405</v>
      </c>
      <c r="J40" s="1118"/>
      <c r="K40" s="1118"/>
      <c r="L40" s="1118"/>
      <c r="M40" s="1118"/>
      <c r="N40" s="1118"/>
      <c r="O40" s="1118"/>
      <c r="P40" s="1126"/>
    </row>
    <row r="41" spans="1:16" ht="47.25" customHeight="1" x14ac:dyDescent="0.25">
      <c r="A41" s="1114" t="s">
        <v>1212</v>
      </c>
      <c r="B41" s="1036" t="s">
        <v>1213</v>
      </c>
      <c r="C41" s="1170">
        <v>148898</v>
      </c>
      <c r="D41" s="1170">
        <v>124550</v>
      </c>
      <c r="E41" s="1167">
        <f t="shared" si="0"/>
        <v>-24348</v>
      </c>
      <c r="F41" s="1037" t="s">
        <v>1405</v>
      </c>
      <c r="J41" s="1118"/>
      <c r="K41" s="1118"/>
      <c r="L41" s="1118"/>
      <c r="M41" s="1118"/>
      <c r="N41" s="1118"/>
      <c r="O41" s="1118"/>
      <c r="P41" s="1126"/>
    </row>
    <row r="42" spans="1:16" ht="48" customHeight="1" x14ac:dyDescent="0.25">
      <c r="A42" s="1114" t="s">
        <v>1214</v>
      </c>
      <c r="B42" s="1036" t="s">
        <v>1215</v>
      </c>
      <c r="C42" s="1170">
        <v>36834</v>
      </c>
      <c r="D42" s="1170">
        <v>16207</v>
      </c>
      <c r="E42" s="1167">
        <f t="shared" si="0"/>
        <v>-20627</v>
      </c>
      <c r="F42" s="1037" t="s">
        <v>1405</v>
      </c>
      <c r="J42" s="1118"/>
      <c r="K42" s="1118"/>
      <c r="L42" s="1118"/>
      <c r="M42" s="1118"/>
      <c r="N42" s="1118"/>
      <c r="O42" s="1118"/>
      <c r="P42" s="1126"/>
    </row>
    <row r="43" spans="1:16" ht="44.25" customHeight="1" x14ac:dyDescent="0.25">
      <c r="A43" s="1114" t="s">
        <v>1220</v>
      </c>
      <c r="B43" s="1036" t="s">
        <v>1221</v>
      </c>
      <c r="C43" s="1170">
        <v>2647479</v>
      </c>
      <c r="D43" s="1170">
        <v>2819422</v>
      </c>
      <c r="E43" s="1167">
        <f t="shared" si="0"/>
        <v>171943</v>
      </c>
      <c r="F43" s="1128" t="s">
        <v>2197</v>
      </c>
      <c r="J43" s="1118"/>
      <c r="K43" s="1118"/>
      <c r="L43" s="1118"/>
      <c r="M43" s="1118"/>
      <c r="N43" s="1118"/>
      <c r="O43" s="1118"/>
      <c r="P43" s="1126"/>
    </row>
    <row r="44" spans="1:16" ht="46.5" customHeight="1" x14ac:dyDescent="0.25">
      <c r="A44" s="1114" t="s">
        <v>1222</v>
      </c>
      <c r="B44" s="1036" t="s">
        <v>1223</v>
      </c>
      <c r="C44" s="1170">
        <v>47280</v>
      </c>
      <c r="D44" s="1170">
        <v>31022</v>
      </c>
      <c r="E44" s="1167">
        <f t="shared" si="0"/>
        <v>-16258</v>
      </c>
      <c r="F44" s="1037" t="s">
        <v>1405</v>
      </c>
      <c r="J44" s="1118"/>
      <c r="K44" s="1118"/>
      <c r="L44" s="1118"/>
      <c r="M44" s="1118"/>
      <c r="N44" s="1118"/>
      <c r="O44" s="1118"/>
      <c r="P44" s="1126"/>
    </row>
    <row r="45" spans="1:16" ht="46.5" customHeight="1" x14ac:dyDescent="0.25">
      <c r="A45" s="1114" t="s">
        <v>1224</v>
      </c>
      <c r="B45" s="1036" t="s">
        <v>1225</v>
      </c>
      <c r="C45" s="1170">
        <v>354249</v>
      </c>
      <c r="D45" s="1170">
        <v>9774</v>
      </c>
      <c r="E45" s="1167">
        <f t="shared" si="0"/>
        <v>-344475</v>
      </c>
      <c r="F45" s="1037" t="s">
        <v>1405</v>
      </c>
      <c r="J45" s="1118"/>
      <c r="K45" s="1118"/>
      <c r="L45" s="1118"/>
      <c r="M45" s="1118"/>
      <c r="N45" s="1118"/>
      <c r="O45" s="1118"/>
      <c r="P45" s="1126"/>
    </row>
    <row r="46" spans="1:16" ht="47.25" customHeight="1" x14ac:dyDescent="0.25">
      <c r="A46" s="1114" t="s">
        <v>1227</v>
      </c>
      <c r="B46" s="1036" t="s">
        <v>1228</v>
      </c>
      <c r="C46" s="1170">
        <v>4291</v>
      </c>
      <c r="D46" s="1170">
        <v>4086</v>
      </c>
      <c r="E46" s="1167">
        <f t="shared" si="0"/>
        <v>-205</v>
      </c>
      <c r="F46" s="1037" t="s">
        <v>1405</v>
      </c>
      <c r="J46" s="1118"/>
      <c r="K46" s="1118"/>
      <c r="L46" s="1118"/>
      <c r="M46" s="1118"/>
      <c r="N46" s="1118"/>
      <c r="O46" s="1118"/>
      <c r="P46" s="1126"/>
    </row>
    <row r="47" spans="1:16" ht="46.5" customHeight="1" x14ac:dyDescent="0.25">
      <c r="A47" s="1114" t="s">
        <v>1231</v>
      </c>
      <c r="B47" s="1036" t="s">
        <v>1232</v>
      </c>
      <c r="C47" s="1170">
        <v>198434</v>
      </c>
      <c r="D47" s="1170">
        <v>180067</v>
      </c>
      <c r="E47" s="1167">
        <f t="shared" si="0"/>
        <v>-18367</v>
      </c>
      <c r="F47" s="1037" t="s">
        <v>1405</v>
      </c>
      <c r="J47" s="1118"/>
      <c r="K47" s="1118"/>
      <c r="L47" s="1118"/>
      <c r="M47" s="1118"/>
      <c r="N47" s="1118"/>
      <c r="O47" s="1118"/>
      <c r="P47" s="1126"/>
    </row>
    <row r="48" spans="1:16" ht="44.25" customHeight="1" x14ac:dyDescent="0.25">
      <c r="A48" s="1114" t="s">
        <v>1234</v>
      </c>
      <c r="B48" s="1036" t="s">
        <v>1235</v>
      </c>
      <c r="C48" s="1170">
        <v>465864</v>
      </c>
      <c r="D48" s="1170">
        <v>513323</v>
      </c>
      <c r="E48" s="1167">
        <f t="shared" si="0"/>
        <v>47459</v>
      </c>
      <c r="F48" s="1128" t="s">
        <v>2198</v>
      </c>
      <c r="J48" s="1118"/>
      <c r="K48" s="1118"/>
      <c r="L48" s="1118"/>
      <c r="M48" s="1118"/>
      <c r="N48" s="1118"/>
      <c r="O48" s="1118"/>
      <c r="P48" s="1126"/>
    </row>
    <row r="49" spans="1:16" ht="44.25" customHeight="1" x14ac:dyDescent="0.25">
      <c r="A49" s="1114">
        <v>34701</v>
      </c>
      <c r="B49" s="1036" t="s">
        <v>1236</v>
      </c>
      <c r="C49" s="1170">
        <v>85</v>
      </c>
      <c r="D49" s="1170">
        <v>845</v>
      </c>
      <c r="E49" s="1167">
        <f t="shared" si="0"/>
        <v>760</v>
      </c>
      <c r="F49" s="1128" t="s">
        <v>2199</v>
      </c>
      <c r="J49" s="1118"/>
      <c r="K49" s="1118"/>
      <c r="L49" s="1118"/>
      <c r="M49" s="1118"/>
      <c r="N49" s="1118"/>
      <c r="O49" s="1118"/>
      <c r="P49" s="1126"/>
    </row>
    <row r="50" spans="1:16" ht="44.25" customHeight="1" x14ac:dyDescent="0.25">
      <c r="A50" s="1114" t="s">
        <v>1237</v>
      </c>
      <c r="B50" s="1036" t="s">
        <v>1238</v>
      </c>
      <c r="C50" s="1170">
        <v>940407</v>
      </c>
      <c r="D50" s="1170">
        <v>379639</v>
      </c>
      <c r="E50" s="1167">
        <f t="shared" si="0"/>
        <v>-560768</v>
      </c>
      <c r="F50" s="1037" t="s">
        <v>1405</v>
      </c>
      <c r="J50" s="1118"/>
      <c r="K50" s="1118"/>
      <c r="L50" s="1118"/>
      <c r="M50" s="1118"/>
      <c r="N50" s="1118"/>
      <c r="O50" s="1118"/>
      <c r="P50" s="1126"/>
    </row>
    <row r="51" spans="1:16" ht="48" customHeight="1" x14ac:dyDescent="0.25">
      <c r="A51" s="1114" t="s">
        <v>1241</v>
      </c>
      <c r="B51" s="1036" t="s">
        <v>1242</v>
      </c>
      <c r="C51" s="1170">
        <v>62399</v>
      </c>
      <c r="D51" s="1170">
        <v>173689</v>
      </c>
      <c r="E51" s="1167">
        <f t="shared" si="0"/>
        <v>111290</v>
      </c>
      <c r="F51" s="1128" t="s">
        <v>2200</v>
      </c>
      <c r="J51" s="1118"/>
      <c r="K51" s="1118"/>
      <c r="L51" s="1118"/>
      <c r="M51" s="1118"/>
      <c r="N51" s="1118"/>
      <c r="O51" s="1118"/>
      <c r="P51" s="1126"/>
    </row>
    <row r="52" spans="1:16" ht="48" customHeight="1" x14ac:dyDescent="0.25">
      <c r="A52" s="1114" t="s">
        <v>1243</v>
      </c>
      <c r="B52" s="1036" t="s">
        <v>1244</v>
      </c>
      <c r="C52" s="1170">
        <v>116440</v>
      </c>
      <c r="D52" s="1170">
        <v>49300</v>
      </c>
      <c r="E52" s="1167">
        <f t="shared" si="0"/>
        <v>-67140</v>
      </c>
      <c r="F52" s="1037" t="s">
        <v>1405</v>
      </c>
      <c r="J52" s="1118"/>
      <c r="K52" s="1118"/>
      <c r="L52" s="1118"/>
      <c r="M52" s="1118"/>
      <c r="N52" s="1118"/>
      <c r="O52" s="1118"/>
      <c r="P52" s="1126"/>
    </row>
    <row r="53" spans="1:16" ht="51" customHeight="1" x14ac:dyDescent="0.25">
      <c r="A53" s="1114" t="s">
        <v>1245</v>
      </c>
      <c r="B53" s="1036" t="s">
        <v>1246</v>
      </c>
      <c r="C53" s="1170">
        <v>424499</v>
      </c>
      <c r="D53" s="1170">
        <v>477268</v>
      </c>
      <c r="E53" s="1167">
        <f t="shared" si="0"/>
        <v>52769</v>
      </c>
      <c r="F53" s="1182" t="s">
        <v>2201</v>
      </c>
      <c r="J53" s="1118"/>
      <c r="K53" s="1118"/>
      <c r="L53" s="1118"/>
      <c r="M53" s="1118"/>
      <c r="N53" s="1118"/>
      <c r="O53" s="1118"/>
      <c r="P53" s="1126"/>
    </row>
    <row r="54" spans="1:16" ht="44.25" customHeight="1" x14ac:dyDescent="0.25">
      <c r="A54" s="1114" t="s">
        <v>1247</v>
      </c>
      <c r="B54" s="1036" t="s">
        <v>2202</v>
      </c>
      <c r="C54" s="1170">
        <v>236929</v>
      </c>
      <c r="D54" s="1170">
        <v>254467</v>
      </c>
      <c r="E54" s="1167">
        <f t="shared" si="0"/>
        <v>17538</v>
      </c>
      <c r="F54" s="1128" t="s">
        <v>2203</v>
      </c>
      <c r="J54" s="1118"/>
      <c r="K54" s="1118"/>
      <c r="L54" s="1118"/>
      <c r="M54" s="1118"/>
      <c r="N54" s="1118"/>
      <c r="O54" s="1118"/>
      <c r="P54" s="1126"/>
    </row>
    <row r="55" spans="1:16" ht="48" customHeight="1" x14ac:dyDescent="0.25">
      <c r="A55" s="1114" t="s">
        <v>1249</v>
      </c>
      <c r="B55" s="1036" t="s">
        <v>1250</v>
      </c>
      <c r="C55" s="1170">
        <v>504000</v>
      </c>
      <c r="D55" s="1170">
        <v>429999</v>
      </c>
      <c r="E55" s="1167">
        <f t="shared" si="0"/>
        <v>-74001</v>
      </c>
      <c r="F55" s="1037" t="s">
        <v>1405</v>
      </c>
      <c r="J55" s="1118"/>
      <c r="K55" s="1118"/>
      <c r="L55" s="1118"/>
      <c r="M55" s="1118"/>
      <c r="N55" s="1118"/>
      <c r="O55" s="1118"/>
      <c r="P55" s="1126"/>
    </row>
    <row r="56" spans="1:16" ht="46.5" customHeight="1" x14ac:dyDescent="0.25">
      <c r="A56" s="1114" t="s">
        <v>1251</v>
      </c>
      <c r="B56" s="1036" t="s">
        <v>2204</v>
      </c>
      <c r="C56" s="1170">
        <v>30780</v>
      </c>
      <c r="D56" s="1170">
        <v>29068</v>
      </c>
      <c r="E56" s="1167">
        <f t="shared" si="0"/>
        <v>-1712</v>
      </c>
      <c r="F56" s="1037" t="s">
        <v>1405</v>
      </c>
      <c r="J56" s="1118"/>
      <c r="K56" s="1118"/>
      <c r="L56" s="1118"/>
      <c r="M56" s="1118"/>
      <c r="N56" s="1118"/>
      <c r="O56" s="1118"/>
      <c r="P56" s="1126"/>
    </row>
    <row r="57" spans="1:16" ht="44.25" customHeight="1" x14ac:dyDescent="0.25">
      <c r="A57" s="1114" t="s">
        <v>1257</v>
      </c>
      <c r="B57" s="1036" t="s">
        <v>2205</v>
      </c>
      <c r="C57" s="1170">
        <v>189000</v>
      </c>
      <c r="D57" s="1170">
        <v>231737</v>
      </c>
      <c r="E57" s="1167">
        <f t="shared" si="0"/>
        <v>42737</v>
      </c>
      <c r="F57" s="1182" t="s">
        <v>2206</v>
      </c>
      <c r="J57" s="1118"/>
      <c r="K57" s="1118"/>
      <c r="L57" s="1118"/>
      <c r="M57" s="1118"/>
      <c r="N57" s="1118"/>
      <c r="O57" s="1118"/>
      <c r="P57" s="1126"/>
    </row>
    <row r="58" spans="1:16" ht="44.25" customHeight="1" x14ac:dyDescent="0.25">
      <c r="A58" s="1114" t="s">
        <v>1259</v>
      </c>
      <c r="B58" s="1036" t="s">
        <v>1260</v>
      </c>
      <c r="C58" s="1170">
        <v>31500</v>
      </c>
      <c r="D58" s="1170">
        <v>45446</v>
      </c>
      <c r="E58" s="1167">
        <f t="shared" si="0"/>
        <v>13946</v>
      </c>
      <c r="F58" s="1183" t="s">
        <v>2207</v>
      </c>
      <c r="J58" s="1118"/>
      <c r="K58" s="1118"/>
      <c r="L58" s="1118"/>
      <c r="M58" s="1118"/>
      <c r="N58" s="1118"/>
      <c r="O58" s="1118"/>
      <c r="P58" s="1126"/>
    </row>
    <row r="59" spans="1:16" ht="44.25" customHeight="1" x14ac:dyDescent="0.25">
      <c r="A59" s="1114">
        <v>37201</v>
      </c>
      <c r="B59" s="1036" t="s">
        <v>1263</v>
      </c>
      <c r="C59" s="1170">
        <v>6138</v>
      </c>
      <c r="D59" s="1170">
        <v>7280</v>
      </c>
      <c r="E59" s="1167">
        <f t="shared" si="0"/>
        <v>1142</v>
      </c>
      <c r="F59" s="1183" t="s">
        <v>2208</v>
      </c>
      <c r="J59" s="1118"/>
      <c r="K59" s="1118"/>
      <c r="L59" s="1118"/>
      <c r="M59" s="1118"/>
      <c r="N59" s="1118"/>
      <c r="O59" s="1118"/>
      <c r="P59" s="1126"/>
    </row>
    <row r="60" spans="1:16" ht="44.25" customHeight="1" x14ac:dyDescent="0.25">
      <c r="A60" s="1114" t="s">
        <v>1264</v>
      </c>
      <c r="B60" s="1036" t="s">
        <v>1265</v>
      </c>
      <c r="C60" s="1170">
        <v>184592</v>
      </c>
      <c r="D60" s="1170">
        <v>130427</v>
      </c>
      <c r="E60" s="1167">
        <f t="shared" si="0"/>
        <v>-54165</v>
      </c>
      <c r="F60" s="1037" t="s">
        <v>1405</v>
      </c>
      <c r="J60" s="1118"/>
      <c r="K60" s="1118"/>
      <c r="L60" s="1118"/>
      <c r="M60" s="1118"/>
      <c r="N60" s="1118"/>
      <c r="O60" s="1118"/>
      <c r="P60" s="1126"/>
    </row>
    <row r="61" spans="1:16" ht="44.25" customHeight="1" x14ac:dyDescent="0.25">
      <c r="A61" s="1114" t="s">
        <v>1269</v>
      </c>
      <c r="B61" s="1036" t="s">
        <v>1270</v>
      </c>
      <c r="C61" s="1170">
        <v>459151</v>
      </c>
      <c r="D61" s="1170">
        <v>139980</v>
      </c>
      <c r="E61" s="1167">
        <f t="shared" si="0"/>
        <v>-319171</v>
      </c>
      <c r="F61" s="1037" t="s">
        <v>1405</v>
      </c>
      <c r="J61" s="1118"/>
      <c r="K61" s="1118"/>
      <c r="L61" s="1118"/>
      <c r="M61" s="1118"/>
      <c r="N61" s="1118"/>
      <c r="O61" s="1118"/>
      <c r="P61" s="1126"/>
    </row>
    <row r="62" spans="1:16" ht="48" customHeight="1" x14ac:dyDescent="0.25">
      <c r="A62" s="1114" t="s">
        <v>1275</v>
      </c>
      <c r="B62" s="1036" t="s">
        <v>1276</v>
      </c>
      <c r="C62" s="1170">
        <v>159318</v>
      </c>
      <c r="D62" s="1170">
        <v>95744</v>
      </c>
      <c r="E62" s="1167">
        <f t="shared" si="0"/>
        <v>-63574</v>
      </c>
      <c r="F62" s="1037" t="s">
        <v>1405</v>
      </c>
      <c r="J62" s="1118"/>
      <c r="K62" s="1118"/>
      <c r="L62" s="1118"/>
      <c r="M62" s="1118"/>
      <c r="N62" s="1118"/>
      <c r="O62" s="1118"/>
      <c r="P62" s="1126"/>
    </row>
    <row r="63" spans="1:16" ht="44.25" customHeight="1" x14ac:dyDescent="0.25">
      <c r="A63" s="1114" t="s">
        <v>1277</v>
      </c>
      <c r="B63" s="1036" t="s">
        <v>1278</v>
      </c>
      <c r="C63" s="1170">
        <v>561027</v>
      </c>
      <c r="D63" s="1170">
        <v>822698</v>
      </c>
      <c r="E63" s="1167">
        <f t="shared" si="0"/>
        <v>261671</v>
      </c>
      <c r="F63" s="1038" t="s">
        <v>2209</v>
      </c>
      <c r="J63" s="1118"/>
      <c r="K63" s="1118"/>
      <c r="L63" s="1118"/>
      <c r="M63" s="1118"/>
      <c r="N63" s="1118"/>
      <c r="O63" s="1118"/>
      <c r="P63" s="1126"/>
    </row>
    <row r="64" spans="1:16" ht="44.25" customHeight="1" x14ac:dyDescent="0.25">
      <c r="A64" s="1114" t="s">
        <v>1279</v>
      </c>
      <c r="B64" s="1036" t="s">
        <v>1280</v>
      </c>
      <c r="C64" s="1170">
        <v>1672297</v>
      </c>
      <c r="D64" s="1170">
        <v>1756600</v>
      </c>
      <c r="E64" s="1167">
        <f t="shared" si="0"/>
        <v>84303</v>
      </c>
      <c r="F64" s="1184" t="s">
        <v>2210</v>
      </c>
      <c r="J64" s="1118"/>
      <c r="K64" s="1118"/>
      <c r="L64" s="1118"/>
      <c r="M64" s="1118"/>
      <c r="N64" s="1118"/>
      <c r="O64" s="1118"/>
      <c r="P64" s="1126"/>
    </row>
    <row r="65" spans="1:18" ht="44.25" customHeight="1" x14ac:dyDescent="0.25">
      <c r="A65" s="1114">
        <v>51501</v>
      </c>
      <c r="B65" s="1035" t="s">
        <v>1284</v>
      </c>
      <c r="C65" s="1185">
        <v>0</v>
      </c>
      <c r="D65" s="1186">
        <v>32948</v>
      </c>
      <c r="E65" s="1167">
        <f t="shared" si="0"/>
        <v>32948</v>
      </c>
      <c r="F65" s="1548" t="s">
        <v>2211</v>
      </c>
      <c r="G65" s="1187"/>
      <c r="H65" s="1188"/>
      <c r="J65" s="1034"/>
      <c r="K65" s="1028"/>
      <c r="L65" s="1118"/>
      <c r="M65" s="1118"/>
      <c r="N65" s="1118"/>
      <c r="O65" s="1118"/>
      <c r="P65" s="1118"/>
      <c r="Q65" s="1118"/>
      <c r="R65" s="1126"/>
    </row>
    <row r="66" spans="1:18" ht="44.25" customHeight="1" x14ac:dyDescent="0.25">
      <c r="A66" s="1114">
        <v>56501</v>
      </c>
      <c r="B66" s="1035" t="s">
        <v>1288</v>
      </c>
      <c r="C66" s="1185">
        <v>0</v>
      </c>
      <c r="D66" s="1186">
        <v>25170</v>
      </c>
      <c r="E66" s="1167">
        <f t="shared" si="0"/>
        <v>25170</v>
      </c>
      <c r="F66" s="1549"/>
      <c r="G66" s="1187"/>
      <c r="H66" s="1188"/>
      <c r="J66" s="1034"/>
      <c r="K66" s="1028"/>
      <c r="L66" s="1118"/>
      <c r="M66" s="1118"/>
      <c r="N66" s="1118"/>
      <c r="O66" s="1118"/>
      <c r="P66" s="1118"/>
      <c r="Q66" s="1118"/>
      <c r="R66" s="1126"/>
    </row>
    <row r="67" spans="1:18" ht="44.25" customHeight="1" x14ac:dyDescent="0.25">
      <c r="A67" s="1114">
        <v>91101</v>
      </c>
      <c r="B67" s="1035" t="s">
        <v>1290</v>
      </c>
      <c r="C67" s="1185">
        <v>10000000</v>
      </c>
      <c r="D67" s="1186">
        <v>9999984</v>
      </c>
      <c r="E67" s="1167">
        <f t="shared" si="0"/>
        <v>-16</v>
      </c>
      <c r="F67" s="1189" t="s">
        <v>2212</v>
      </c>
      <c r="G67" s="1187"/>
      <c r="H67" s="1188"/>
      <c r="J67" s="1034"/>
      <c r="K67" s="1028"/>
      <c r="L67" s="1118"/>
      <c r="M67" s="1118"/>
      <c r="N67" s="1118"/>
      <c r="O67" s="1118"/>
      <c r="P67" s="1118"/>
      <c r="Q67" s="1118"/>
      <c r="R67" s="1126"/>
    </row>
    <row r="68" spans="1:18" ht="44.25" customHeight="1" x14ac:dyDescent="0.25">
      <c r="A68" s="1114">
        <v>92101</v>
      </c>
      <c r="B68" s="1035" t="s">
        <v>1291</v>
      </c>
      <c r="C68" s="1185">
        <v>6500000</v>
      </c>
      <c r="D68" s="1186">
        <v>3461453</v>
      </c>
      <c r="E68" s="1167">
        <f t="shared" si="0"/>
        <v>-3038547</v>
      </c>
      <c r="F68" s="1190" t="s">
        <v>2213</v>
      </c>
      <c r="G68" s="1187"/>
      <c r="H68" s="1188"/>
      <c r="J68" s="1034"/>
      <c r="K68" s="1028"/>
      <c r="L68" s="1118"/>
      <c r="M68" s="1118"/>
      <c r="N68" s="1118"/>
      <c r="O68" s="1118"/>
      <c r="P68" s="1118"/>
      <c r="Q68" s="1118"/>
      <c r="R68" s="1126"/>
    </row>
    <row r="69" spans="1:18" x14ac:dyDescent="0.25">
      <c r="A69" s="1114"/>
      <c r="B69" s="1035"/>
      <c r="C69" s="1170">
        <f>SUM(C5:C68)</f>
        <v>105528736</v>
      </c>
      <c r="D69" s="1170">
        <f>SUM(D5:D68)</f>
        <v>101014891</v>
      </c>
      <c r="E69" s="1170">
        <f>SUM(E5:E68)</f>
        <v>-4513845</v>
      </c>
      <c r="F69" s="1039"/>
      <c r="L69" s="1111"/>
    </row>
    <row r="70" spans="1:18" ht="78.75" customHeight="1" x14ac:dyDescent="0.25">
      <c r="A70" s="1114" t="s">
        <v>1406</v>
      </c>
      <c r="B70" s="1550" t="s">
        <v>2214</v>
      </c>
      <c r="C70" s="1550"/>
      <c r="D70" s="1550"/>
      <c r="E70" s="1550"/>
      <c r="F70" s="1550"/>
    </row>
    <row r="73" spans="1:18" x14ac:dyDescent="0.25">
      <c r="B73" s="1040"/>
      <c r="C73" s="1191"/>
      <c r="D73" s="1191"/>
      <c r="F73" s="1041"/>
    </row>
    <row r="74" spans="1:18" x14ac:dyDescent="0.25">
      <c r="B74" s="1551" t="s">
        <v>1371</v>
      </c>
      <c r="C74" s="1551"/>
      <c r="D74" s="1551"/>
      <c r="F74" s="1042" t="s">
        <v>2146</v>
      </c>
    </row>
    <row r="75" spans="1:18" x14ac:dyDescent="0.25">
      <c r="B75" s="1551" t="s">
        <v>1372</v>
      </c>
      <c r="C75" s="1551"/>
      <c r="D75" s="1551"/>
      <c r="F75" s="1042" t="s">
        <v>1373</v>
      </c>
    </row>
  </sheetData>
  <mergeCells count="6">
    <mergeCell ref="F65:F66"/>
    <mergeCell ref="B70:F70"/>
    <mergeCell ref="B74:D74"/>
    <mergeCell ref="B75:D75"/>
    <mergeCell ref="A1:F1"/>
    <mergeCell ref="A3:F3"/>
  </mergeCells>
  <pageMargins left="0.70866141732283472" right="0.70866141732283472" top="0.74803149606299213" bottom="0.74803149606299213" header="0.31496062992125984" footer="0.31496062992125984"/>
  <pageSetup orientation="portrait" r:id="rId1"/>
  <headerFooter>
    <oddFooter>Página &amp;P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2">
    <tabColor rgb="FFFFFF00"/>
    <pageSetUpPr fitToPage="1"/>
  </sheetPr>
  <dimension ref="A1:G70"/>
  <sheetViews>
    <sheetView view="pageBreakPreview" topLeftCell="A49" zoomScale="110" zoomScaleNormal="100" zoomScaleSheetLayoutView="110" workbookViewId="0">
      <selection activeCell="C64" sqref="C64"/>
    </sheetView>
  </sheetViews>
  <sheetFormatPr baseColWidth="10" defaultColWidth="11.28515625" defaultRowHeight="16.5" x14ac:dyDescent="0.3"/>
  <cols>
    <col min="1" max="1" width="1.7109375" style="103" customWidth="1"/>
    <col min="2" max="2" width="73.85546875" style="103" customWidth="1"/>
    <col min="3" max="3" width="18.28515625" style="103" customWidth="1"/>
    <col min="4" max="4" width="18" style="421" customWidth="1"/>
    <col min="5" max="5" width="59.28515625" style="102" customWidth="1"/>
    <col min="6" max="6" width="22.7109375" style="102" customWidth="1"/>
    <col min="7" max="16384" width="11.28515625" style="102"/>
  </cols>
  <sheetData>
    <row r="1" spans="1:7" s="101" customFormat="1" ht="20.25" x14ac:dyDescent="0.3">
      <c r="A1" s="1208" t="str">
        <f>'ETCA-I-01'!A1</f>
        <v>TELEVISORA DE HERMOSILLO, S.A. DE C.V.</v>
      </c>
      <c r="B1" s="1208"/>
      <c r="C1" s="1208"/>
      <c r="D1" s="1208"/>
      <c r="E1" s="409"/>
      <c r="G1" s="49"/>
    </row>
    <row r="2" spans="1:7" ht="15.75" x14ac:dyDescent="0.25">
      <c r="A2" s="1206" t="s">
        <v>1</v>
      </c>
      <c r="B2" s="1206"/>
      <c r="C2" s="1206"/>
      <c r="D2" s="1206"/>
    </row>
    <row r="3" spans="1:7" x14ac:dyDescent="0.25">
      <c r="A3" s="1207" t="s">
        <v>2176</v>
      </c>
      <c r="B3" s="1207"/>
      <c r="C3" s="1207"/>
      <c r="D3" s="1207"/>
    </row>
    <row r="4" spans="1:7" s="103" customFormat="1" ht="17.25" thickBot="1" x14ac:dyDescent="0.35">
      <c r="A4" s="1211" t="s">
        <v>1028</v>
      </c>
      <c r="B4" s="1211"/>
      <c r="C4" s="49"/>
      <c r="D4" s="417"/>
    </row>
    <row r="5" spans="1:7" ht="27.75" customHeight="1" thickBot="1" x14ac:dyDescent="0.3">
      <c r="A5" s="1214"/>
      <c r="B5" s="1215"/>
      <c r="C5" s="802">
        <v>2020</v>
      </c>
      <c r="D5" s="802">
        <v>2019</v>
      </c>
    </row>
    <row r="6" spans="1:7" ht="17.25" thickTop="1" x14ac:dyDescent="0.25">
      <c r="A6" s="104" t="s">
        <v>197</v>
      </c>
      <c r="B6" s="105"/>
      <c r="C6" s="106"/>
      <c r="D6" s="574"/>
    </row>
    <row r="7" spans="1:7" x14ac:dyDescent="0.25">
      <c r="A7" s="107" t="s">
        <v>966</v>
      </c>
      <c r="B7" s="108"/>
      <c r="C7" s="520">
        <f>SUM(C8:C14)</f>
        <v>75869467</v>
      </c>
      <c r="D7" s="521">
        <f>SUM(D8:D14)</f>
        <v>70618896</v>
      </c>
    </row>
    <row r="8" spans="1:7" x14ac:dyDescent="0.25">
      <c r="A8" s="109"/>
      <c r="B8" s="110" t="s">
        <v>198</v>
      </c>
      <c r="C8" s="522">
        <v>0</v>
      </c>
      <c r="D8" s="523">
        <v>0</v>
      </c>
    </row>
    <row r="9" spans="1:7" x14ac:dyDescent="0.25">
      <c r="A9" s="109"/>
      <c r="B9" s="110" t="s">
        <v>199</v>
      </c>
      <c r="C9" s="522">
        <v>0</v>
      </c>
      <c r="D9" s="523">
        <v>0</v>
      </c>
    </row>
    <row r="10" spans="1:7" x14ac:dyDescent="0.25">
      <c r="A10" s="109"/>
      <c r="B10" s="110" t="s">
        <v>200</v>
      </c>
      <c r="C10" s="522">
        <v>0</v>
      </c>
      <c r="D10" s="523">
        <v>0</v>
      </c>
    </row>
    <row r="11" spans="1:7" x14ac:dyDescent="0.25">
      <c r="A11" s="109"/>
      <c r="B11" s="110" t="s">
        <v>201</v>
      </c>
      <c r="C11" s="522">
        <v>0</v>
      </c>
      <c r="D11" s="523">
        <v>0</v>
      </c>
    </row>
    <row r="12" spans="1:7" x14ac:dyDescent="0.25">
      <c r="A12" s="109"/>
      <c r="B12" s="110" t="s">
        <v>950</v>
      </c>
      <c r="C12" s="522">
        <v>7626</v>
      </c>
      <c r="D12" s="523">
        <v>24125</v>
      </c>
    </row>
    <row r="13" spans="1:7" x14ac:dyDescent="0.25">
      <c r="A13" s="109"/>
      <c r="B13" s="110" t="s">
        <v>951</v>
      </c>
      <c r="C13" s="522">
        <v>0</v>
      </c>
      <c r="D13" s="523">
        <v>0</v>
      </c>
    </row>
    <row r="14" spans="1:7" x14ac:dyDescent="0.25">
      <c r="A14" s="109"/>
      <c r="B14" s="110" t="s">
        <v>967</v>
      </c>
      <c r="C14" s="522">
        <v>75861841</v>
      </c>
      <c r="D14" s="523">
        <v>70594771</v>
      </c>
    </row>
    <row r="15" spans="1:7" ht="33" customHeight="1" x14ac:dyDescent="0.25">
      <c r="A15" s="1212" t="s">
        <v>952</v>
      </c>
      <c r="B15" s="1213"/>
      <c r="C15" s="520">
        <f>SUM(C16:C17)</f>
        <v>14015269</v>
      </c>
      <c r="D15" s="521">
        <f>SUM(D16:D17)</f>
        <v>16027783</v>
      </c>
    </row>
    <row r="16" spans="1:7" x14ac:dyDescent="0.25">
      <c r="A16" s="109"/>
      <c r="B16" s="110" t="s">
        <v>969</v>
      </c>
      <c r="C16" s="522">
        <v>0</v>
      </c>
      <c r="D16" s="523">
        <v>0</v>
      </c>
    </row>
    <row r="17" spans="1:4" x14ac:dyDescent="0.25">
      <c r="A17" s="109"/>
      <c r="B17" s="110" t="s">
        <v>968</v>
      </c>
      <c r="C17" s="522">
        <v>14015269</v>
      </c>
      <c r="D17" s="523">
        <v>16027783</v>
      </c>
    </row>
    <row r="18" spans="1:4" x14ac:dyDescent="0.25">
      <c r="A18" s="107" t="s">
        <v>203</v>
      </c>
      <c r="B18" s="108"/>
      <c r="C18" s="520">
        <f>SUM(C19:C23)</f>
        <v>993866</v>
      </c>
      <c r="D18" s="521">
        <f>SUM(D19:D23)</f>
        <v>534497</v>
      </c>
    </row>
    <row r="19" spans="1:4" x14ac:dyDescent="0.25">
      <c r="A19" s="109"/>
      <c r="B19" s="110" t="s">
        <v>204</v>
      </c>
      <c r="C19" s="522">
        <v>0</v>
      </c>
      <c r="D19" s="523">
        <v>0</v>
      </c>
    </row>
    <row r="20" spans="1:4" x14ac:dyDescent="0.25">
      <c r="A20" s="109"/>
      <c r="B20" s="110" t="s">
        <v>205</v>
      </c>
      <c r="C20" s="522">
        <v>0</v>
      </c>
      <c r="D20" s="523">
        <v>0</v>
      </c>
    </row>
    <row r="21" spans="1:4" x14ac:dyDescent="0.25">
      <c r="A21" s="109"/>
      <c r="B21" s="110" t="s">
        <v>206</v>
      </c>
      <c r="C21" s="522">
        <v>0</v>
      </c>
      <c r="D21" s="523">
        <v>0</v>
      </c>
    </row>
    <row r="22" spans="1:4" x14ac:dyDescent="0.25">
      <c r="A22" s="109"/>
      <c r="B22" s="110" t="s">
        <v>207</v>
      </c>
      <c r="C22" s="522">
        <v>0</v>
      </c>
      <c r="D22" s="523">
        <v>0</v>
      </c>
    </row>
    <row r="23" spans="1:4" x14ac:dyDescent="0.25">
      <c r="A23" s="109"/>
      <c r="B23" s="110" t="s">
        <v>208</v>
      </c>
      <c r="C23" s="522">
        <v>993866</v>
      </c>
      <c r="D23" s="523">
        <v>534497</v>
      </c>
    </row>
    <row r="24" spans="1:4" x14ac:dyDescent="0.25">
      <c r="A24" s="111" t="s">
        <v>209</v>
      </c>
      <c r="B24" s="112"/>
      <c r="C24" s="524">
        <f>C18+C15+C7+1</f>
        <v>90878603</v>
      </c>
      <c r="D24" s="525">
        <f>D18+D15+D7-1</f>
        <v>87181175</v>
      </c>
    </row>
    <row r="25" spans="1:4" x14ac:dyDescent="0.25">
      <c r="A25" s="109"/>
      <c r="B25" s="106"/>
      <c r="C25" s="522"/>
      <c r="D25" s="523"/>
    </row>
    <row r="26" spans="1:4" x14ac:dyDescent="0.25">
      <c r="A26" s="104" t="s">
        <v>210</v>
      </c>
      <c r="B26" s="105"/>
      <c r="C26" s="522"/>
      <c r="D26" s="523"/>
    </row>
    <row r="27" spans="1:4" x14ac:dyDescent="0.25">
      <c r="A27" s="107" t="s">
        <v>211</v>
      </c>
      <c r="B27" s="108"/>
      <c r="C27" s="520">
        <f>SUM(C28:C30)</f>
        <v>87510336</v>
      </c>
      <c r="D27" s="521">
        <f>SUM(D28:D30)</f>
        <v>87439747</v>
      </c>
    </row>
    <row r="28" spans="1:4" x14ac:dyDescent="0.25">
      <c r="A28" s="109"/>
      <c r="B28" s="110" t="s">
        <v>212</v>
      </c>
      <c r="C28" s="522">
        <v>75355618</v>
      </c>
      <c r="D28" s="523">
        <v>73637779</v>
      </c>
    </row>
    <row r="29" spans="1:4" x14ac:dyDescent="0.25">
      <c r="A29" s="109"/>
      <c r="B29" s="110" t="s">
        <v>213</v>
      </c>
      <c r="C29" s="522">
        <v>968897</v>
      </c>
      <c r="D29" s="523">
        <v>1381620</v>
      </c>
    </row>
    <row r="30" spans="1:4" x14ac:dyDescent="0.25">
      <c r="A30" s="109"/>
      <c r="B30" s="110" t="s">
        <v>214</v>
      </c>
      <c r="C30" s="522">
        <v>11185821</v>
      </c>
      <c r="D30" s="523">
        <v>12420348</v>
      </c>
    </row>
    <row r="31" spans="1:4" x14ac:dyDescent="0.25">
      <c r="A31" s="107" t="s">
        <v>424</v>
      </c>
      <c r="B31" s="108"/>
      <c r="C31" s="520">
        <f>SUM(C32:C40)</f>
        <v>0</v>
      </c>
      <c r="D31" s="521">
        <f>SUM(D32:D40)</f>
        <v>0</v>
      </c>
    </row>
    <row r="32" spans="1:4" x14ac:dyDescent="0.25">
      <c r="A32" s="109"/>
      <c r="B32" s="110" t="s">
        <v>215</v>
      </c>
      <c r="C32" s="522">
        <v>0</v>
      </c>
      <c r="D32" s="523">
        <v>0</v>
      </c>
    </row>
    <row r="33" spans="1:4" x14ac:dyDescent="0.25">
      <c r="A33" s="109"/>
      <c r="B33" s="110" t="s">
        <v>216</v>
      </c>
      <c r="C33" s="522">
        <v>0</v>
      </c>
      <c r="D33" s="523">
        <v>0</v>
      </c>
    </row>
    <row r="34" spans="1:4" x14ac:dyDescent="0.25">
      <c r="A34" s="109"/>
      <c r="B34" s="110" t="s">
        <v>217</v>
      </c>
      <c r="C34" s="522">
        <v>0</v>
      </c>
      <c r="D34" s="523">
        <v>0</v>
      </c>
    </row>
    <row r="35" spans="1:4" x14ac:dyDescent="0.25">
      <c r="A35" s="109"/>
      <c r="B35" s="110" t="s">
        <v>218</v>
      </c>
      <c r="C35" s="522">
        <v>0</v>
      </c>
      <c r="D35" s="523">
        <v>0</v>
      </c>
    </row>
    <row r="36" spans="1:4" x14ac:dyDescent="0.25">
      <c r="A36" s="109"/>
      <c r="B36" s="110" t="s">
        <v>219</v>
      </c>
      <c r="C36" s="522">
        <v>0</v>
      </c>
      <c r="D36" s="523">
        <v>0</v>
      </c>
    </row>
    <row r="37" spans="1:4" x14ac:dyDescent="0.25">
      <c r="A37" s="109"/>
      <c r="B37" s="110" t="s">
        <v>220</v>
      </c>
      <c r="C37" s="522">
        <v>0</v>
      </c>
      <c r="D37" s="523">
        <v>0</v>
      </c>
    </row>
    <row r="38" spans="1:4" x14ac:dyDescent="0.25">
      <c r="A38" s="109"/>
      <c r="B38" s="110" t="s">
        <v>221</v>
      </c>
      <c r="C38" s="522">
        <v>0</v>
      </c>
      <c r="D38" s="523">
        <v>0</v>
      </c>
    </row>
    <row r="39" spans="1:4" x14ac:dyDescent="0.25">
      <c r="A39" s="109"/>
      <c r="B39" s="110" t="s">
        <v>222</v>
      </c>
      <c r="C39" s="522">
        <v>0</v>
      </c>
      <c r="D39" s="523">
        <v>0</v>
      </c>
    </row>
    <row r="40" spans="1:4" x14ac:dyDescent="0.25">
      <c r="A40" s="109"/>
      <c r="B40" s="110" t="s">
        <v>223</v>
      </c>
      <c r="C40" s="522">
        <v>0</v>
      </c>
      <c r="D40" s="523">
        <v>0</v>
      </c>
    </row>
    <row r="41" spans="1:4" x14ac:dyDescent="0.25">
      <c r="A41" s="107" t="s">
        <v>224</v>
      </c>
      <c r="B41" s="108"/>
      <c r="C41" s="520">
        <f>SUM(C42:C44)</f>
        <v>0</v>
      </c>
      <c r="D41" s="521">
        <f>SUM(D42:D44)</f>
        <v>0</v>
      </c>
    </row>
    <row r="42" spans="1:4" x14ac:dyDescent="0.25">
      <c r="A42" s="109"/>
      <c r="B42" s="110" t="s">
        <v>225</v>
      </c>
      <c r="C42" s="522">
        <v>0</v>
      </c>
      <c r="D42" s="523">
        <v>0</v>
      </c>
    </row>
    <row r="43" spans="1:4" x14ac:dyDescent="0.25">
      <c r="A43" s="109"/>
      <c r="B43" s="110" t="s">
        <v>67</v>
      </c>
      <c r="C43" s="522">
        <v>0</v>
      </c>
      <c r="D43" s="523">
        <v>0</v>
      </c>
    </row>
    <row r="44" spans="1:4" x14ac:dyDescent="0.25">
      <c r="A44" s="109"/>
      <c r="B44" s="110" t="s">
        <v>226</v>
      </c>
      <c r="C44" s="522">
        <v>0</v>
      </c>
      <c r="D44" s="523">
        <v>0</v>
      </c>
    </row>
    <row r="45" spans="1:4" x14ac:dyDescent="0.25">
      <c r="A45" s="107" t="s">
        <v>227</v>
      </c>
      <c r="B45" s="108"/>
      <c r="C45" s="520">
        <f>SUM(C46:C50)</f>
        <v>3461453</v>
      </c>
      <c r="D45" s="521">
        <f>SUM(D46:D50)</f>
        <v>5196378</v>
      </c>
    </row>
    <row r="46" spans="1:4" x14ac:dyDescent="0.25">
      <c r="A46" s="109"/>
      <c r="B46" s="110" t="s">
        <v>228</v>
      </c>
      <c r="C46" s="522">
        <v>3461453</v>
      </c>
      <c r="D46" s="523">
        <v>5196378</v>
      </c>
    </row>
    <row r="47" spans="1:4" x14ac:dyDescent="0.25">
      <c r="A47" s="109"/>
      <c r="B47" s="110" t="s">
        <v>229</v>
      </c>
      <c r="C47" s="522">
        <v>0</v>
      </c>
      <c r="D47" s="523">
        <v>0</v>
      </c>
    </row>
    <row r="48" spans="1:4" x14ac:dyDescent="0.25">
      <c r="A48" s="109"/>
      <c r="B48" s="110" t="s">
        <v>230</v>
      </c>
      <c r="C48" s="522">
        <v>0</v>
      </c>
      <c r="D48" s="523">
        <v>0</v>
      </c>
    </row>
    <row r="49" spans="1:5" x14ac:dyDescent="0.25">
      <c r="A49" s="109"/>
      <c r="B49" s="110" t="s">
        <v>231</v>
      </c>
      <c r="C49" s="522">
        <v>0</v>
      </c>
      <c r="D49" s="523">
        <v>0</v>
      </c>
    </row>
    <row r="50" spans="1:5" x14ac:dyDescent="0.25">
      <c r="A50" s="109"/>
      <c r="B50" s="110" t="s">
        <v>232</v>
      </c>
      <c r="C50" s="522">
        <v>0</v>
      </c>
      <c r="D50" s="523">
        <v>0</v>
      </c>
    </row>
    <row r="51" spans="1:5" x14ac:dyDescent="0.25">
      <c r="A51" s="107" t="s">
        <v>233</v>
      </c>
      <c r="B51" s="108"/>
      <c r="C51" s="524">
        <f>SUM(C52:C57)</f>
        <v>15402307</v>
      </c>
      <c r="D51" s="525">
        <f>SUM(D52:D57)</f>
        <v>15076080</v>
      </c>
    </row>
    <row r="52" spans="1:5" x14ac:dyDescent="0.25">
      <c r="A52" s="109"/>
      <c r="B52" s="110" t="s">
        <v>234</v>
      </c>
      <c r="C52" s="522">
        <v>14198876</v>
      </c>
      <c r="D52" s="523">
        <v>13552802</v>
      </c>
    </row>
    <row r="53" spans="1:5" x14ac:dyDescent="0.25">
      <c r="A53" s="109"/>
      <c r="B53" s="110" t="s">
        <v>235</v>
      </c>
      <c r="C53" s="522">
        <v>0</v>
      </c>
      <c r="D53" s="523">
        <v>0</v>
      </c>
    </row>
    <row r="54" spans="1:5" x14ac:dyDescent="0.25">
      <c r="A54" s="109"/>
      <c r="B54" s="110" t="s">
        <v>236</v>
      </c>
      <c r="C54" s="522">
        <v>0</v>
      </c>
      <c r="D54" s="523">
        <v>0</v>
      </c>
    </row>
    <row r="55" spans="1:5" x14ac:dyDescent="0.25">
      <c r="A55" s="109"/>
      <c r="B55" s="110" t="s">
        <v>970</v>
      </c>
      <c r="C55" s="522">
        <v>0</v>
      </c>
      <c r="D55" s="523">
        <v>0</v>
      </c>
    </row>
    <row r="56" spans="1:5" x14ac:dyDescent="0.25">
      <c r="A56" s="109"/>
      <c r="B56" s="110" t="s">
        <v>237</v>
      </c>
      <c r="C56" s="522">
        <v>0</v>
      </c>
      <c r="D56" s="523">
        <v>0</v>
      </c>
    </row>
    <row r="57" spans="1:5" x14ac:dyDescent="0.25">
      <c r="A57" s="109"/>
      <c r="B57" s="110" t="s">
        <v>238</v>
      </c>
      <c r="C57" s="522">
        <v>1203431</v>
      </c>
      <c r="D57" s="523">
        <v>1523278</v>
      </c>
    </row>
    <row r="58" spans="1:5" x14ac:dyDescent="0.25">
      <c r="A58" s="107" t="s">
        <v>239</v>
      </c>
      <c r="B58" s="108"/>
      <c r="C58" s="524">
        <f>C59</f>
        <v>0</v>
      </c>
      <c r="D58" s="525">
        <f>D59</f>
        <v>0</v>
      </c>
    </row>
    <row r="59" spans="1:5" x14ac:dyDescent="0.25">
      <c r="A59" s="109"/>
      <c r="B59" s="110" t="s">
        <v>240</v>
      </c>
      <c r="C59" s="522">
        <v>0</v>
      </c>
      <c r="D59" s="523">
        <v>0</v>
      </c>
    </row>
    <row r="60" spans="1:5" x14ac:dyDescent="0.25">
      <c r="A60" s="109"/>
      <c r="B60" s="113"/>
      <c r="C60" s="522"/>
      <c r="D60" s="523"/>
    </row>
    <row r="61" spans="1:5" x14ac:dyDescent="0.25">
      <c r="A61" s="107" t="s">
        <v>241</v>
      </c>
      <c r="B61" s="108"/>
      <c r="C61" s="524">
        <f>C58+C51+C45+C31+C27+C41+1</f>
        <v>106374097</v>
      </c>
      <c r="D61" s="525">
        <f>D58+D51+D45+D31+D27+D41</f>
        <v>107712205</v>
      </c>
    </row>
    <row r="62" spans="1:5" x14ac:dyDescent="0.25">
      <c r="A62" s="109"/>
      <c r="B62" s="113"/>
      <c r="C62" s="522"/>
      <c r="D62" s="523"/>
    </row>
    <row r="63" spans="1:5" ht="20.25" x14ac:dyDescent="0.3">
      <c r="A63" s="107" t="s">
        <v>242</v>
      </c>
      <c r="B63" s="108"/>
      <c r="C63" s="524">
        <f>C24-C61+1</f>
        <v>-15495493</v>
      </c>
      <c r="D63" s="525">
        <f>D24-D61</f>
        <v>-20531030</v>
      </c>
      <c r="E63" s="422" t="str">
        <f>IF((C63-'ETCA-I-01'!F39)&gt;0.9,"ERROR!!!, NO COINCIDEN LOS MONTOS CON LO REPORTADO EN EL FORMATO ETCA-I-01","")</f>
        <v/>
      </c>
    </row>
    <row r="64" spans="1:5" ht="21" thickBot="1" x14ac:dyDescent="0.35">
      <c r="A64" s="114"/>
      <c r="B64" s="115"/>
      <c r="C64" s="115"/>
      <c r="D64" s="418"/>
      <c r="E64" s="422"/>
    </row>
    <row r="65" spans="1:4" s="411" customFormat="1" ht="16.5" customHeight="1" x14ac:dyDescent="0.25">
      <c r="A65" s="113"/>
      <c r="B65" s="477" t="s">
        <v>243</v>
      </c>
      <c r="C65" s="113"/>
      <c r="D65" s="478"/>
    </row>
    <row r="66" spans="1:4" s="411" customFormat="1" ht="16.5" customHeight="1" x14ac:dyDescent="0.25">
      <c r="A66" s="113"/>
      <c r="B66" s="113"/>
      <c r="C66" s="113" t="s">
        <v>244</v>
      </c>
      <c r="D66" s="478"/>
    </row>
    <row r="67" spans="1:4" s="411" customFormat="1" ht="16.5" customHeight="1" x14ac:dyDescent="0.25">
      <c r="A67" s="113"/>
      <c r="B67" s="113" t="s">
        <v>244</v>
      </c>
      <c r="C67" s="113" t="s">
        <v>244</v>
      </c>
      <c r="D67" s="478"/>
    </row>
    <row r="68" spans="1:4" s="411" customFormat="1" ht="16.5" customHeight="1" x14ac:dyDescent="0.25">
      <c r="A68" s="113"/>
      <c r="B68" s="113"/>
      <c r="C68" s="113"/>
      <c r="D68" s="478"/>
    </row>
    <row r="69" spans="1:4" s="411" customFormat="1" ht="16.5" customHeight="1" x14ac:dyDescent="0.3">
      <c r="A69" s="410"/>
      <c r="B69" s="48" t="s">
        <v>244</v>
      </c>
      <c r="C69" s="410"/>
      <c r="D69" s="419"/>
    </row>
    <row r="70" spans="1:4" x14ac:dyDescent="0.3">
      <c r="C70" s="95"/>
      <c r="D70" s="420" t="s">
        <v>82</v>
      </c>
    </row>
  </sheetData>
  <sheetProtection formatColumns="0" formatRows="0" insertHyperlinks="0"/>
  <mergeCells count="6">
    <mergeCell ref="A1:D1"/>
    <mergeCell ref="A4:B4"/>
    <mergeCell ref="A15:B15"/>
    <mergeCell ref="A5:B5"/>
    <mergeCell ref="A2:D2"/>
    <mergeCell ref="A3:D3"/>
  </mergeCells>
  <printOptions horizontalCentered="1"/>
  <pageMargins left="0.47244094488188981" right="0.19685039370078741" top="0.39370078740157483" bottom="0.19685039370078741" header="0.31496062992125984" footer="0.19685039370078741"/>
  <pageSetup scale="62" orientation="portrait" r:id="rId1"/>
  <drawing r:id="rId2"/>
  <legacyDrawing r:id="rId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rgb="FFFF0000"/>
  </sheetPr>
  <dimension ref="A1:F80"/>
  <sheetViews>
    <sheetView view="pageBreakPreview" zoomScaleNormal="100" zoomScaleSheetLayoutView="100" workbookViewId="0">
      <selection activeCell="E16" sqref="E16"/>
    </sheetView>
  </sheetViews>
  <sheetFormatPr baseColWidth="10" defaultColWidth="11.28515625" defaultRowHeight="16.5" x14ac:dyDescent="0.3"/>
  <cols>
    <col min="1" max="1" width="6.7109375" style="7" customWidth="1"/>
    <col min="2" max="2" width="25.7109375" style="7" customWidth="1"/>
    <col min="3" max="3" width="23.7109375" style="3" customWidth="1"/>
    <col min="4" max="4" width="23.28515625" style="3" customWidth="1"/>
    <col min="5" max="5" width="23" style="3" customWidth="1"/>
    <col min="6" max="6" width="168.85546875" style="3" customWidth="1"/>
    <col min="7" max="16384" width="11.28515625" style="3"/>
  </cols>
  <sheetData>
    <row r="1" spans="1:5" x14ac:dyDescent="0.3">
      <c r="A1" s="1534" t="str">
        <f>'ETCA-I-01'!A1:G1</f>
        <v>TELEVISORA DE HERMOSILLO, S.A. DE C.V.</v>
      </c>
      <c r="B1" s="1534"/>
      <c r="C1" s="1534"/>
      <c r="D1" s="1534"/>
      <c r="E1" s="1534"/>
    </row>
    <row r="2" spans="1:5" x14ac:dyDescent="0.3">
      <c r="A2" s="1464" t="s">
        <v>1015</v>
      </c>
      <c r="B2" s="1464"/>
      <c r="C2" s="1464"/>
      <c r="D2" s="1464"/>
      <c r="E2" s="1464"/>
    </row>
    <row r="3" spans="1:5" x14ac:dyDescent="0.3">
      <c r="A3" s="1535"/>
      <c r="B3" s="1535"/>
      <c r="C3" s="1535"/>
      <c r="D3" s="1535"/>
      <c r="E3" s="1535"/>
    </row>
    <row r="4" spans="1:5" x14ac:dyDescent="0.3">
      <c r="A4" s="37"/>
      <c r="B4" s="1560" t="s">
        <v>910</v>
      </c>
      <c r="C4" s="1560"/>
      <c r="D4" s="1560"/>
      <c r="E4" s="45"/>
    </row>
    <row r="5" spans="1:5" x14ac:dyDescent="0.3">
      <c r="A5" s="37"/>
      <c r="B5" s="882"/>
      <c r="C5" s="882"/>
      <c r="D5" s="882"/>
      <c r="E5" s="45"/>
    </row>
    <row r="6" spans="1:5" ht="33" customHeight="1" x14ac:dyDescent="0.3">
      <c r="A6" s="1561" t="s">
        <v>1016</v>
      </c>
      <c r="B6" s="1562"/>
      <c r="C6" s="1562"/>
      <c r="D6" s="1562"/>
      <c r="E6" s="1563"/>
    </row>
    <row r="7" spans="1:5" ht="32.25" customHeight="1" x14ac:dyDescent="0.3">
      <c r="A7" s="1558" t="s">
        <v>912</v>
      </c>
      <c r="B7" s="1558"/>
      <c r="C7" s="1558"/>
      <c r="D7" s="1558"/>
      <c r="E7" s="1559" t="s">
        <v>1014</v>
      </c>
    </row>
    <row r="8" spans="1:5" x14ac:dyDescent="0.3">
      <c r="A8" s="878"/>
      <c r="B8" s="877" t="s">
        <v>913</v>
      </c>
      <c r="C8" s="877" t="s">
        <v>914</v>
      </c>
      <c r="D8" s="877" t="s">
        <v>304</v>
      </c>
      <c r="E8" s="1559"/>
    </row>
    <row r="9" spans="1:5" s="31" customFormat="1" ht="31.5" customHeight="1" x14ac:dyDescent="0.25">
      <c r="A9" s="34">
        <v>1</v>
      </c>
      <c r="B9" s="340" t="s">
        <v>1124</v>
      </c>
      <c r="C9" s="1061" t="s">
        <v>1125</v>
      </c>
      <c r="D9" s="1060">
        <v>93720.98</v>
      </c>
      <c r="E9" s="340" t="s">
        <v>1130</v>
      </c>
    </row>
    <row r="10" spans="1:5" s="31" customFormat="1" ht="31.5" customHeight="1" x14ac:dyDescent="0.25">
      <c r="A10" s="34">
        <v>2</v>
      </c>
      <c r="B10" s="340" t="s">
        <v>1126</v>
      </c>
      <c r="C10" s="340">
        <v>45409949</v>
      </c>
      <c r="D10" s="1060">
        <v>345814.95</v>
      </c>
      <c r="E10" s="340" t="s">
        <v>1130</v>
      </c>
    </row>
    <row r="11" spans="1:5" s="31" customFormat="1" ht="31.5" customHeight="1" x14ac:dyDescent="0.25">
      <c r="A11" s="34">
        <v>3</v>
      </c>
      <c r="B11" s="340" t="s">
        <v>1127</v>
      </c>
      <c r="C11" s="340" t="s">
        <v>1128</v>
      </c>
      <c r="D11" s="1060">
        <v>874242.36</v>
      </c>
      <c r="E11" s="340" t="s">
        <v>1130</v>
      </c>
    </row>
    <row r="12" spans="1:5" s="31" customFormat="1" ht="31.5" customHeight="1" x14ac:dyDescent="0.25">
      <c r="A12" s="34">
        <v>4</v>
      </c>
      <c r="B12" s="340" t="s">
        <v>1127</v>
      </c>
      <c r="C12" s="340" t="s">
        <v>1129</v>
      </c>
      <c r="D12" s="1060">
        <v>71973.100000000006</v>
      </c>
      <c r="E12" s="340" t="s">
        <v>1130</v>
      </c>
    </row>
    <row r="13" spans="1:5" s="31" customFormat="1" ht="31.5" customHeight="1" x14ac:dyDescent="0.25">
      <c r="A13" s="34">
        <v>5</v>
      </c>
      <c r="B13" s="340" t="s">
        <v>1127</v>
      </c>
      <c r="C13" s="340">
        <v>51500593097</v>
      </c>
      <c r="D13" s="1060">
        <v>8703.7999999999993</v>
      </c>
      <c r="E13" s="340" t="s">
        <v>1130</v>
      </c>
    </row>
    <row r="14" spans="1:5" s="31" customFormat="1" ht="31.5" customHeight="1" x14ac:dyDescent="0.25">
      <c r="A14" s="34">
        <v>6</v>
      </c>
      <c r="B14" s="340" t="s">
        <v>1131</v>
      </c>
      <c r="C14" s="340">
        <v>1022983302</v>
      </c>
      <c r="D14" s="1060">
        <v>1800000</v>
      </c>
      <c r="E14" s="340" t="s">
        <v>1130</v>
      </c>
    </row>
    <row r="15" spans="1:5" s="31" customFormat="1" ht="31.5" customHeight="1" x14ac:dyDescent="0.25">
      <c r="A15" s="34">
        <v>7</v>
      </c>
      <c r="B15" s="340"/>
      <c r="C15" s="340"/>
      <c r="D15" s="340"/>
      <c r="E15" s="340"/>
    </row>
    <row r="16" spans="1:5" s="31" customFormat="1" ht="31.5" customHeight="1" x14ac:dyDescent="0.25">
      <c r="A16" s="34">
        <v>8</v>
      </c>
      <c r="B16" s="340"/>
      <c r="C16" s="340"/>
      <c r="D16" s="340"/>
      <c r="E16" s="340"/>
    </row>
    <row r="17" spans="1:6" s="31" customFormat="1" ht="31.5" customHeight="1" x14ac:dyDescent="0.25">
      <c r="A17" s="34">
        <v>9</v>
      </c>
      <c r="B17" s="340"/>
      <c r="C17" s="340"/>
      <c r="D17" s="340"/>
      <c r="E17" s="340"/>
    </row>
    <row r="18" spans="1:6" s="31" customFormat="1" ht="31.5" customHeight="1" x14ac:dyDescent="0.25">
      <c r="A18" s="34">
        <v>10</v>
      </c>
      <c r="B18" s="340"/>
      <c r="C18" s="340"/>
      <c r="D18" s="340"/>
      <c r="E18" s="340"/>
    </row>
    <row r="19" spans="1:6" s="31" customFormat="1" ht="31.5" customHeight="1" x14ac:dyDescent="0.25">
      <c r="A19" s="34">
        <v>11</v>
      </c>
      <c r="B19" s="340"/>
      <c r="C19" s="340"/>
      <c r="D19" s="340"/>
      <c r="E19" s="340"/>
    </row>
    <row r="20" spans="1:6" s="31" customFormat="1" ht="31.5" customHeight="1" x14ac:dyDescent="0.25">
      <c r="A20" s="34">
        <v>12</v>
      </c>
      <c r="B20" s="340"/>
      <c r="C20" s="340"/>
      <c r="D20" s="340"/>
      <c r="E20" s="340"/>
    </row>
    <row r="21" spans="1:6" s="31" customFormat="1" ht="31.5" customHeight="1" x14ac:dyDescent="0.25">
      <c r="A21" s="34">
        <v>13</v>
      </c>
      <c r="B21" s="340"/>
      <c r="C21" s="340"/>
      <c r="D21" s="340"/>
      <c r="E21" s="340"/>
    </row>
    <row r="22" spans="1:6" s="31" customFormat="1" ht="31.5" customHeight="1" x14ac:dyDescent="0.25">
      <c r="A22" s="34">
        <v>14</v>
      </c>
      <c r="B22" s="340"/>
      <c r="C22" s="340"/>
      <c r="D22" s="340"/>
      <c r="E22" s="340"/>
    </row>
    <row r="23" spans="1:6" s="31" customFormat="1" ht="31.5" customHeight="1" x14ac:dyDescent="0.25">
      <c r="A23" s="34">
        <v>15</v>
      </c>
      <c r="B23" s="340"/>
      <c r="C23" s="340"/>
      <c r="D23" s="340"/>
      <c r="E23" s="340"/>
    </row>
    <row r="24" spans="1:6" s="31" customFormat="1" ht="31.5" customHeight="1" x14ac:dyDescent="0.25">
      <c r="A24" s="34">
        <v>16</v>
      </c>
      <c r="B24" s="340"/>
      <c r="C24" s="340"/>
      <c r="D24" s="340"/>
      <c r="E24" s="340"/>
    </row>
    <row r="25" spans="1:6" s="31" customFormat="1" ht="31.5" customHeight="1" x14ac:dyDescent="0.25">
      <c r="A25" s="34">
        <v>17</v>
      </c>
      <c r="B25" s="340"/>
      <c r="C25" s="340"/>
      <c r="D25" s="340"/>
      <c r="E25" s="340"/>
    </row>
    <row r="26" spans="1:6" s="31" customFormat="1" ht="31.5" customHeight="1" x14ac:dyDescent="0.25">
      <c r="A26" s="34">
        <v>18</v>
      </c>
      <c r="B26" s="340"/>
      <c r="C26" s="340"/>
      <c r="D26" s="340"/>
      <c r="E26" s="340"/>
    </row>
    <row r="27" spans="1:6" s="31" customFormat="1" ht="31.5" customHeight="1" x14ac:dyDescent="0.25">
      <c r="A27" s="34">
        <v>19</v>
      </c>
      <c r="B27" s="340"/>
      <c r="C27" s="340"/>
      <c r="D27" s="340"/>
      <c r="E27" s="340"/>
    </row>
    <row r="28" spans="1:6" s="31" customFormat="1" ht="31.5" customHeight="1" x14ac:dyDescent="0.25">
      <c r="A28" s="34">
        <v>20</v>
      </c>
      <c r="B28" s="340"/>
      <c r="C28" s="340"/>
      <c r="D28" s="340"/>
      <c r="E28" s="340"/>
    </row>
    <row r="29" spans="1:6" s="31" customFormat="1" ht="18.75" customHeight="1" x14ac:dyDescent="0.25">
      <c r="A29" s="879"/>
      <c r="B29" s="880"/>
      <c r="C29" s="885" t="s">
        <v>809</v>
      </c>
      <c r="D29" s="929">
        <f>SUM(D9:D28)</f>
        <v>3194455.1900000004</v>
      </c>
      <c r="E29" s="881"/>
      <c r="F29" s="884" t="str">
        <f>IF(D29='ETCA-I-02'!$B$10,"","VALOR INCORRECTO, DEBE SER IGUAL A LO REPORTADO EN ETCA-I-02 EN LA CUENTA a2) BANCOS/TESORERÍA")</f>
        <v>VALOR INCORRECTO, DEBE SER IGUAL A LO REPORTADO EN ETCA-I-02 EN LA CUENTA a2) BANCOS/TESORERÍA</v>
      </c>
    </row>
    <row r="30" spans="1:6" s="427" customFormat="1" ht="15" customHeight="1" x14ac:dyDescent="0.2">
      <c r="A30" s="886" t="s">
        <v>81</v>
      </c>
    </row>
    <row r="31" spans="1:6" x14ac:dyDescent="0.3">
      <c r="A31" s="886" t="s">
        <v>1021</v>
      </c>
    </row>
    <row r="32" spans="1:6" s="427" customFormat="1" ht="12.75" x14ac:dyDescent="0.2">
      <c r="A32" s="886" t="s">
        <v>1020</v>
      </c>
    </row>
    <row r="33" spans="1:6" x14ac:dyDescent="0.3">
      <c r="A33" s="3"/>
      <c r="B33" s="3"/>
    </row>
    <row r="34" spans="1:6" ht="33" customHeight="1" x14ac:dyDescent="0.3">
      <c r="A34" s="1561" t="s">
        <v>1017</v>
      </c>
      <c r="B34" s="1562"/>
      <c r="C34" s="1562"/>
      <c r="D34" s="1562"/>
      <c r="E34" s="1563"/>
    </row>
    <row r="35" spans="1:6" ht="18" x14ac:dyDescent="0.3">
      <c r="A35" s="1558" t="s">
        <v>912</v>
      </c>
      <c r="B35" s="1558"/>
      <c r="C35" s="1558"/>
      <c r="D35" s="1558"/>
      <c r="E35" s="1559" t="s">
        <v>1014</v>
      </c>
    </row>
    <row r="36" spans="1:6" x14ac:dyDescent="0.3">
      <c r="A36" s="878"/>
      <c r="B36" s="877" t="s">
        <v>913</v>
      </c>
      <c r="C36" s="877" t="s">
        <v>914</v>
      </c>
      <c r="D36" s="877" t="s">
        <v>304</v>
      </c>
      <c r="E36" s="1559"/>
    </row>
    <row r="37" spans="1:6" x14ac:dyDescent="0.3">
      <c r="A37" s="34">
        <v>1</v>
      </c>
      <c r="B37" s="340"/>
      <c r="C37" s="340"/>
      <c r="D37" s="340"/>
      <c r="E37" s="340"/>
    </row>
    <row r="38" spans="1:6" x14ac:dyDescent="0.3">
      <c r="A38" s="34">
        <v>2</v>
      </c>
      <c r="B38" s="340"/>
      <c r="C38" s="340"/>
      <c r="D38" s="340"/>
      <c r="E38" s="340"/>
    </row>
    <row r="39" spans="1:6" x14ac:dyDescent="0.3">
      <c r="A39" s="34">
        <v>3</v>
      </c>
      <c r="B39" s="340"/>
      <c r="C39" s="340"/>
      <c r="D39" s="340"/>
      <c r="E39" s="340"/>
    </row>
    <row r="40" spans="1:6" x14ac:dyDescent="0.3">
      <c r="A40" s="34">
        <v>4</v>
      </c>
      <c r="B40" s="340"/>
      <c r="C40" s="340"/>
      <c r="D40" s="340"/>
      <c r="E40" s="340"/>
    </row>
    <row r="41" spans="1:6" x14ac:dyDescent="0.3">
      <c r="A41" s="34">
        <v>5</v>
      </c>
      <c r="B41" s="340"/>
      <c r="C41" s="340"/>
      <c r="D41" s="340"/>
      <c r="E41" s="340"/>
    </row>
    <row r="42" spans="1:6" x14ac:dyDescent="0.3">
      <c r="A42" s="34">
        <v>6</v>
      </c>
      <c r="B42" s="340"/>
      <c r="C42" s="340"/>
      <c r="D42" s="340"/>
      <c r="E42" s="340"/>
    </row>
    <row r="43" spans="1:6" x14ac:dyDescent="0.3">
      <c r="A43" s="34">
        <v>7</v>
      </c>
      <c r="B43" s="340"/>
      <c r="C43" s="340"/>
      <c r="D43" s="340"/>
      <c r="E43" s="340"/>
    </row>
    <row r="44" spans="1:6" x14ac:dyDescent="0.3">
      <c r="A44" s="34">
        <v>8</v>
      </c>
      <c r="B44" s="340"/>
      <c r="C44" s="340"/>
      <c r="D44" s="340"/>
      <c r="E44" s="340"/>
    </row>
    <row r="45" spans="1:6" x14ac:dyDescent="0.3">
      <c r="A45" s="34">
        <v>9</v>
      </c>
      <c r="B45" s="340"/>
      <c r="C45" s="340"/>
      <c r="D45" s="340"/>
      <c r="E45" s="340"/>
    </row>
    <row r="46" spans="1:6" ht="18.75" x14ac:dyDescent="0.3">
      <c r="A46" s="879"/>
      <c r="B46" s="880"/>
      <c r="C46" s="885" t="s">
        <v>809</v>
      </c>
      <c r="D46" s="880">
        <f>SUM(D37:D45)</f>
        <v>0</v>
      </c>
      <c r="E46" s="881"/>
      <c r="F46" s="884" t="str">
        <f>IF(D46='ETCA-I-02'!$B$12,"","VALOR INCORRECTO, DEBE SER IGUAL A LO REPORTADO EN ETCA-I-02 EN LA CUENTA a4) INVERSIONES TEMPORALES (HASTA 3 MESES)")</f>
        <v/>
      </c>
    </row>
    <row r="48" spans="1:6" ht="33.75" customHeight="1" x14ac:dyDescent="0.3">
      <c r="A48" s="1561" t="s">
        <v>1018</v>
      </c>
      <c r="B48" s="1562"/>
      <c r="C48" s="1562"/>
      <c r="D48" s="1562"/>
      <c r="E48" s="1563"/>
    </row>
    <row r="49" spans="1:6" ht="18" customHeight="1" x14ac:dyDescent="0.3">
      <c r="A49" s="1558" t="s">
        <v>912</v>
      </c>
      <c r="B49" s="1558"/>
      <c r="C49" s="1558"/>
      <c r="D49" s="1558"/>
      <c r="E49" s="1559" t="s">
        <v>1014</v>
      </c>
    </row>
    <row r="50" spans="1:6" x14ac:dyDescent="0.3">
      <c r="A50" s="878"/>
      <c r="B50" s="877" t="s">
        <v>913</v>
      </c>
      <c r="C50" s="877" t="s">
        <v>914</v>
      </c>
      <c r="D50" s="877" t="s">
        <v>304</v>
      </c>
      <c r="E50" s="1559"/>
    </row>
    <row r="51" spans="1:6" x14ac:dyDescent="0.3">
      <c r="A51" s="34">
        <v>1</v>
      </c>
      <c r="B51" s="340"/>
      <c r="C51" s="340"/>
      <c r="D51" s="340"/>
      <c r="E51" s="340"/>
    </row>
    <row r="52" spans="1:6" x14ac:dyDescent="0.3">
      <c r="A52" s="34">
        <v>2</v>
      </c>
      <c r="B52" s="340"/>
      <c r="C52" s="340"/>
      <c r="D52" s="340"/>
      <c r="E52" s="340"/>
    </row>
    <row r="53" spans="1:6" x14ac:dyDescent="0.3">
      <c r="A53" s="34">
        <v>3</v>
      </c>
      <c r="B53" s="340"/>
      <c r="C53" s="340"/>
      <c r="D53" s="340"/>
      <c r="E53" s="340"/>
    </row>
    <row r="54" spans="1:6" x14ac:dyDescent="0.3">
      <c r="A54" s="34">
        <v>4</v>
      </c>
      <c r="B54" s="340"/>
      <c r="C54" s="340"/>
      <c r="D54" s="340"/>
      <c r="E54" s="340"/>
    </row>
    <row r="55" spans="1:6" x14ac:dyDescent="0.3">
      <c r="A55" s="34">
        <v>5</v>
      </c>
      <c r="B55" s="340"/>
      <c r="C55" s="340"/>
      <c r="D55" s="340"/>
      <c r="E55" s="340"/>
    </row>
    <row r="56" spans="1:6" x14ac:dyDescent="0.3">
      <c r="A56" s="34">
        <v>6</v>
      </c>
      <c r="B56" s="340"/>
      <c r="C56" s="340"/>
      <c r="D56" s="340"/>
      <c r="E56" s="340"/>
    </row>
    <row r="57" spans="1:6" x14ac:dyDescent="0.3">
      <c r="A57" s="34">
        <v>7</v>
      </c>
      <c r="B57" s="340"/>
      <c r="C57" s="340"/>
      <c r="D57" s="340"/>
      <c r="E57" s="340"/>
    </row>
    <row r="58" spans="1:6" x14ac:dyDescent="0.3">
      <c r="A58" s="34">
        <v>8</v>
      </c>
      <c r="B58" s="340"/>
      <c r="C58" s="340"/>
      <c r="D58" s="340"/>
      <c r="E58" s="340"/>
    </row>
    <row r="59" spans="1:6" x14ac:dyDescent="0.3">
      <c r="A59" s="34">
        <v>9</v>
      </c>
      <c r="B59" s="340"/>
      <c r="C59" s="340"/>
      <c r="D59" s="340"/>
      <c r="E59" s="340"/>
    </row>
    <row r="60" spans="1:6" ht="18.75" x14ac:dyDescent="0.3">
      <c r="A60" s="879"/>
      <c r="B60" s="880"/>
      <c r="C60" s="885" t="s">
        <v>809</v>
      </c>
      <c r="D60" s="880">
        <f>SUM(D51:D59)</f>
        <v>0</v>
      </c>
      <c r="E60" s="881"/>
      <c r="F60" s="884" t="str">
        <f>IF(D60='ETCA-I-02'!$B$17,"","VALOR INCORRECTO, DEBE SER IGUAL A LO REPORTADO EN ETCA-I-02 EN LA CUENTA b1) INVERSIONES FINANCIERAS DE CORTO PLAZO")</f>
        <v/>
      </c>
    </row>
    <row r="62" spans="1:6" ht="33.75" customHeight="1" x14ac:dyDescent="0.3">
      <c r="A62" s="1561" t="s">
        <v>1019</v>
      </c>
      <c r="B62" s="1562"/>
      <c r="C62" s="1562"/>
      <c r="D62" s="1562"/>
      <c r="E62" s="1563"/>
    </row>
    <row r="63" spans="1:6" ht="18" x14ac:dyDescent="0.3">
      <c r="A63" s="1558" t="s">
        <v>912</v>
      </c>
      <c r="B63" s="1558"/>
      <c r="C63" s="1558"/>
      <c r="D63" s="1558"/>
      <c r="E63" s="1559" t="s">
        <v>1014</v>
      </c>
    </row>
    <row r="64" spans="1:6" x14ac:dyDescent="0.3">
      <c r="A64" s="878"/>
      <c r="B64" s="877" t="s">
        <v>913</v>
      </c>
      <c r="C64" s="877" t="s">
        <v>914</v>
      </c>
      <c r="D64" s="877" t="s">
        <v>304</v>
      </c>
      <c r="E64" s="1559"/>
    </row>
    <row r="65" spans="1:6" x14ac:dyDescent="0.3">
      <c r="A65" s="34">
        <v>1</v>
      </c>
      <c r="B65" s="340"/>
      <c r="C65" s="340"/>
      <c r="D65" s="340"/>
      <c r="E65" s="340"/>
    </row>
    <row r="66" spans="1:6" x14ac:dyDescent="0.3">
      <c r="A66" s="34">
        <v>2</v>
      </c>
      <c r="B66" s="340"/>
      <c r="C66" s="340"/>
      <c r="D66" s="340"/>
      <c r="E66" s="340"/>
    </row>
    <row r="67" spans="1:6" x14ac:dyDescent="0.3">
      <c r="A67" s="34">
        <v>3</v>
      </c>
      <c r="B67" s="340"/>
      <c r="C67" s="340"/>
      <c r="D67" s="340"/>
      <c r="E67" s="340"/>
    </row>
    <row r="68" spans="1:6" x14ac:dyDescent="0.3">
      <c r="A68" s="34">
        <v>4</v>
      </c>
      <c r="B68" s="340"/>
      <c r="C68" s="340"/>
      <c r="D68" s="340"/>
      <c r="E68" s="340"/>
    </row>
    <row r="69" spans="1:6" x14ac:dyDescent="0.3">
      <c r="A69" s="34">
        <v>5</v>
      </c>
      <c r="B69" s="340"/>
      <c r="C69" s="340"/>
      <c r="D69" s="340"/>
      <c r="E69" s="340"/>
    </row>
    <row r="70" spans="1:6" x14ac:dyDescent="0.3">
      <c r="A70" s="34">
        <v>6</v>
      </c>
      <c r="B70" s="340"/>
      <c r="C70" s="340"/>
      <c r="D70" s="340"/>
      <c r="E70" s="340"/>
    </row>
    <row r="71" spans="1:6" x14ac:dyDescent="0.3">
      <c r="A71" s="34">
        <v>7</v>
      </c>
      <c r="B71" s="340"/>
      <c r="C71" s="340"/>
      <c r="D71" s="340"/>
      <c r="E71" s="340"/>
    </row>
    <row r="72" spans="1:6" x14ac:dyDescent="0.3">
      <c r="A72" s="34">
        <v>8</v>
      </c>
      <c r="B72" s="340"/>
      <c r="C72" s="340"/>
      <c r="D72" s="340"/>
      <c r="E72" s="340"/>
    </row>
    <row r="73" spans="1:6" x14ac:dyDescent="0.3">
      <c r="A73" s="34">
        <v>9</v>
      </c>
      <c r="B73" s="340"/>
      <c r="C73" s="340"/>
      <c r="D73" s="340"/>
      <c r="E73" s="340"/>
    </row>
    <row r="74" spans="1:6" ht="18.75" x14ac:dyDescent="0.3">
      <c r="A74" s="879"/>
      <c r="B74" s="880"/>
      <c r="C74" s="885" t="s">
        <v>809</v>
      </c>
      <c r="D74" s="880">
        <f>SUM(D65:D73)</f>
        <v>0</v>
      </c>
      <c r="E74" s="881"/>
      <c r="F74" s="884" t="str">
        <f>IF(D74='ETCA-I-02'!$B$47,"","VALOR INCORRECTO, DEBE SER IGUAL A LO REPORTADO EN ETCA-I-02 EN LA CUENTA a) INVERSIONES FINANCIERAS A LARGO PLAZO")</f>
        <v/>
      </c>
    </row>
    <row r="75" spans="1:6" x14ac:dyDescent="0.3">
      <c r="A75" s="886" t="s">
        <v>81</v>
      </c>
      <c r="B75" s="427"/>
      <c r="C75" s="44"/>
    </row>
    <row r="76" spans="1:6" x14ac:dyDescent="0.3">
      <c r="A76" s="886" t="s">
        <v>1021</v>
      </c>
      <c r="B76" s="427"/>
      <c r="C76" s="44"/>
    </row>
    <row r="77" spans="1:6" x14ac:dyDescent="0.3">
      <c r="A77" s="886" t="s">
        <v>1020</v>
      </c>
      <c r="B77" s="427"/>
      <c r="C77" s="427"/>
      <c r="D77" s="427"/>
      <c r="E77" s="427"/>
    </row>
    <row r="78" spans="1:6" x14ac:dyDescent="0.3">
      <c r="A78" s="427"/>
      <c r="B78" s="427"/>
      <c r="C78" s="427"/>
      <c r="D78" s="427"/>
      <c r="E78" s="427"/>
    </row>
    <row r="79" spans="1:6" ht="39" customHeight="1" x14ac:dyDescent="0.3">
      <c r="A79" s="883"/>
      <c r="B79" s="883"/>
      <c r="C79" s="883"/>
      <c r="D79" s="883"/>
      <c r="E79" s="883"/>
    </row>
    <row r="80" spans="1:6" ht="15.75" customHeight="1" x14ac:dyDescent="0.3">
      <c r="A80" s="883"/>
      <c r="B80" s="883"/>
      <c r="C80" s="883"/>
      <c r="D80" s="883"/>
      <c r="E80" s="883"/>
    </row>
  </sheetData>
  <mergeCells count="16">
    <mergeCell ref="A49:D49"/>
    <mergeCell ref="E49:E50"/>
    <mergeCell ref="A62:E62"/>
    <mergeCell ref="A63:D63"/>
    <mergeCell ref="E63:E64"/>
    <mergeCell ref="A35:D35"/>
    <mergeCell ref="A6:E6"/>
    <mergeCell ref="A34:E34"/>
    <mergeCell ref="E35:E36"/>
    <mergeCell ref="A48:E48"/>
    <mergeCell ref="A1:E1"/>
    <mergeCell ref="A2:E2"/>
    <mergeCell ref="A3:E3"/>
    <mergeCell ref="A7:D7"/>
    <mergeCell ref="E7:E8"/>
    <mergeCell ref="B4:D4"/>
  </mergeCells>
  <printOptions horizontalCentered="1"/>
  <pageMargins left="0.39370078740157483" right="0.39370078740157483" top="0.74803149606299213" bottom="0.74803149606299213" header="0.31496062992125984" footer="0.31496062992125984"/>
  <pageSetup scale="80"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rgb="FFFF0000"/>
  </sheetPr>
  <dimension ref="A1:V315"/>
  <sheetViews>
    <sheetView workbookViewId="0">
      <pane ySplit="3" topLeftCell="A4" activePane="bottomLeft" state="frozen"/>
      <selection pane="bottomLeft" activeCell="A26" sqref="A26"/>
    </sheetView>
  </sheetViews>
  <sheetFormatPr baseColWidth="10" defaultRowHeight="15" x14ac:dyDescent="0.25"/>
  <cols>
    <col min="1" max="1" width="15.7109375" customWidth="1"/>
    <col min="2" max="4" width="4.5703125" customWidth="1"/>
    <col min="5" max="5" width="13" customWidth="1"/>
    <col min="6" max="6" width="7.7109375" customWidth="1"/>
    <col min="7" max="8" width="6.42578125" customWidth="1"/>
    <col min="9" max="9" width="12" customWidth="1"/>
    <col min="10" max="10" width="6" customWidth="1"/>
    <col min="11" max="12" width="6.42578125" customWidth="1"/>
    <col min="13" max="13" width="7.85546875" customWidth="1"/>
    <col min="14" max="14" width="8.85546875" customWidth="1"/>
    <col min="15" max="15" width="7.5703125" customWidth="1"/>
    <col min="16" max="16" width="15" customWidth="1"/>
    <col min="17" max="17" width="13.7109375" customWidth="1"/>
    <col min="18" max="18" width="14.7109375" customWidth="1"/>
    <col min="19" max="19" width="14.42578125" customWidth="1"/>
    <col min="20" max="22" width="16.28515625" customWidth="1"/>
  </cols>
  <sheetData>
    <row r="1" spans="1:22" ht="24.75" customHeight="1" x14ac:dyDescent="0.25">
      <c r="A1" s="876" t="s">
        <v>1013</v>
      </c>
      <c r="B1" s="1564" t="s">
        <v>1012</v>
      </c>
      <c r="C1" s="1565"/>
      <c r="D1" s="1565"/>
      <c r="E1" s="1565"/>
      <c r="F1" s="1565"/>
      <c r="G1" s="1565"/>
      <c r="H1" s="1566"/>
      <c r="I1" s="1570" t="s">
        <v>1011</v>
      </c>
      <c r="J1" s="1571"/>
      <c r="K1" s="1564" t="s">
        <v>1010</v>
      </c>
      <c r="L1" s="1565"/>
      <c r="M1" s="1565"/>
      <c r="N1" s="1565"/>
      <c r="O1" s="1566"/>
      <c r="P1" s="1564" t="s">
        <v>1009</v>
      </c>
      <c r="Q1" s="1565"/>
      <c r="R1" s="1565"/>
      <c r="S1" s="1565"/>
      <c r="T1" s="1565"/>
      <c r="U1" s="1565"/>
      <c r="V1" s="1566"/>
    </row>
    <row r="2" spans="1:22" ht="168" customHeight="1" thickBot="1" x14ac:dyDescent="0.3">
      <c r="A2" s="875" t="s">
        <v>1008</v>
      </c>
      <c r="B2" s="874" t="s">
        <v>1007</v>
      </c>
      <c r="C2" s="873" t="s">
        <v>1006</v>
      </c>
      <c r="D2" s="873" t="s">
        <v>1005</v>
      </c>
      <c r="E2" s="872" t="s">
        <v>1004</v>
      </c>
      <c r="F2" s="871" t="s">
        <v>1003</v>
      </c>
      <c r="G2" s="871" t="s">
        <v>1002</v>
      </c>
      <c r="H2" s="871" t="s">
        <v>1001</v>
      </c>
      <c r="I2" s="870" t="s">
        <v>1000</v>
      </c>
      <c r="J2" s="869" t="s">
        <v>999</v>
      </c>
      <c r="K2" s="868" t="s">
        <v>998</v>
      </c>
      <c r="L2" s="867" t="s">
        <v>997</v>
      </c>
      <c r="M2" s="867" t="s">
        <v>996</v>
      </c>
      <c r="N2" s="867" t="s">
        <v>995</v>
      </c>
      <c r="O2" s="866" t="s">
        <v>994</v>
      </c>
      <c r="P2" s="865" t="s">
        <v>993</v>
      </c>
      <c r="Q2" s="864" t="s">
        <v>992</v>
      </c>
      <c r="R2" s="864" t="s">
        <v>991</v>
      </c>
      <c r="S2" s="863" t="s">
        <v>990</v>
      </c>
      <c r="T2" s="863" t="s">
        <v>989</v>
      </c>
      <c r="U2" s="863" t="s">
        <v>988</v>
      </c>
      <c r="V2" s="862" t="s">
        <v>987</v>
      </c>
    </row>
    <row r="3" spans="1:22" ht="15.75" thickBot="1" x14ac:dyDescent="0.3">
      <c r="A3" s="861">
        <v>10</v>
      </c>
      <c r="B3" s="861">
        <v>1</v>
      </c>
      <c r="C3" s="861">
        <v>1</v>
      </c>
      <c r="D3" s="861">
        <v>2</v>
      </c>
      <c r="E3" s="861">
        <v>7</v>
      </c>
      <c r="F3" s="861">
        <v>3</v>
      </c>
      <c r="G3" s="861">
        <v>1</v>
      </c>
      <c r="H3" s="861">
        <v>1</v>
      </c>
      <c r="I3" s="861">
        <v>5</v>
      </c>
      <c r="J3" s="861">
        <v>1</v>
      </c>
      <c r="K3" s="861">
        <v>2</v>
      </c>
      <c r="L3" s="861">
        <v>1</v>
      </c>
      <c r="M3" s="860">
        <v>1</v>
      </c>
      <c r="N3" s="860">
        <v>2</v>
      </c>
      <c r="O3" s="860">
        <v>2</v>
      </c>
      <c r="P3" s="860"/>
      <c r="Q3" s="860"/>
      <c r="R3" s="860"/>
      <c r="S3" s="860"/>
      <c r="T3" s="860"/>
      <c r="U3" s="860"/>
      <c r="V3" s="860"/>
    </row>
    <row r="4" spans="1:22" s="650" customFormat="1" x14ac:dyDescent="0.25">
      <c r="A4" s="1141">
        <v>4089100100</v>
      </c>
      <c r="B4" s="1142">
        <v>2</v>
      </c>
      <c r="C4" s="1142">
        <v>4</v>
      </c>
      <c r="D4" s="1142">
        <v>3</v>
      </c>
      <c r="E4" s="1142" t="s">
        <v>1374</v>
      </c>
      <c r="F4" s="1142">
        <v>92</v>
      </c>
      <c r="G4" s="1142" t="s">
        <v>802</v>
      </c>
      <c r="H4" s="1142">
        <v>0</v>
      </c>
      <c r="I4" s="1143" t="s">
        <v>1375</v>
      </c>
      <c r="J4" s="1142">
        <v>1</v>
      </c>
      <c r="K4" s="1142">
        <v>20</v>
      </c>
      <c r="L4" s="1142">
        <v>1</v>
      </c>
      <c r="M4" s="1142">
        <v>4</v>
      </c>
      <c r="N4" s="1142" t="s">
        <v>1376</v>
      </c>
      <c r="O4" s="1142">
        <v>13</v>
      </c>
      <c r="P4" s="1144">
        <v>3616902.48</v>
      </c>
      <c r="Q4" s="1144">
        <v>-401582.96</v>
      </c>
      <c r="R4" s="1144">
        <v>3215319.52</v>
      </c>
      <c r="S4" s="1144">
        <v>3215319.52</v>
      </c>
      <c r="T4" s="1144">
        <v>3215319.52</v>
      </c>
      <c r="U4" s="1144">
        <v>3215319.52</v>
      </c>
      <c r="V4" s="1144">
        <v>3215319.52</v>
      </c>
    </row>
    <row r="5" spans="1:22" x14ac:dyDescent="0.25">
      <c r="A5" s="1103">
        <v>4089100100</v>
      </c>
      <c r="B5" s="1021">
        <v>2</v>
      </c>
      <c r="C5" s="1021">
        <v>4</v>
      </c>
      <c r="D5" s="1021">
        <v>3</v>
      </c>
      <c r="E5" s="1021" t="s">
        <v>1374</v>
      </c>
      <c r="F5" s="1021">
        <v>92</v>
      </c>
      <c r="G5" s="1021" t="s">
        <v>802</v>
      </c>
      <c r="H5" s="1021">
        <v>0</v>
      </c>
      <c r="I5" s="1022" t="s">
        <v>1377</v>
      </c>
      <c r="J5" s="1021">
        <v>1</v>
      </c>
      <c r="K5" s="1021">
        <v>20</v>
      </c>
      <c r="L5" s="1021">
        <v>1</v>
      </c>
      <c r="M5" s="1021">
        <v>4</v>
      </c>
      <c r="N5" s="1021" t="s">
        <v>1376</v>
      </c>
      <c r="O5" s="1021">
        <v>13</v>
      </c>
      <c r="P5" s="1023">
        <v>12614.96</v>
      </c>
      <c r="Q5" s="1023">
        <v>158535.76</v>
      </c>
      <c r="R5" s="1023">
        <v>171150.72</v>
      </c>
      <c r="S5" s="1023">
        <v>171150.72</v>
      </c>
      <c r="T5" s="1023">
        <v>171150.72</v>
      </c>
      <c r="U5" s="1023">
        <v>171150.72</v>
      </c>
      <c r="V5" s="1023">
        <v>171150.72</v>
      </c>
    </row>
    <row r="6" spans="1:22" x14ac:dyDescent="0.25">
      <c r="A6" s="1103">
        <v>4089100100</v>
      </c>
      <c r="B6" s="1021">
        <v>2</v>
      </c>
      <c r="C6" s="1021">
        <v>4</v>
      </c>
      <c r="D6" s="1021">
        <v>3</v>
      </c>
      <c r="E6" s="1021" t="s">
        <v>1374</v>
      </c>
      <c r="F6" s="1021">
        <v>92</v>
      </c>
      <c r="G6" s="1021" t="s">
        <v>802</v>
      </c>
      <c r="H6" s="1021">
        <v>0</v>
      </c>
      <c r="I6" s="1022" t="s">
        <v>1378</v>
      </c>
      <c r="J6" s="1021">
        <v>1</v>
      </c>
      <c r="K6" s="1021">
        <v>20</v>
      </c>
      <c r="L6" s="1021">
        <v>1</v>
      </c>
      <c r="M6" s="1021">
        <v>4</v>
      </c>
      <c r="N6" s="1021" t="s">
        <v>1376</v>
      </c>
      <c r="O6" s="1021">
        <v>13</v>
      </c>
      <c r="P6" s="1023">
        <v>95021.98</v>
      </c>
      <c r="Q6" s="1023">
        <v>-18071.98</v>
      </c>
      <c r="R6" s="1023">
        <v>76950</v>
      </c>
      <c r="S6" s="1023">
        <v>76950</v>
      </c>
      <c r="T6" s="1023">
        <v>76950</v>
      </c>
      <c r="U6" s="1023">
        <v>76950</v>
      </c>
      <c r="V6" s="1023">
        <v>76950</v>
      </c>
    </row>
    <row r="7" spans="1:22" x14ac:dyDescent="0.25">
      <c r="A7" s="1103">
        <v>4089100100</v>
      </c>
      <c r="B7" s="1021">
        <v>2</v>
      </c>
      <c r="C7" s="1021">
        <v>4</v>
      </c>
      <c r="D7" s="1021">
        <v>3</v>
      </c>
      <c r="E7" s="1021" t="s">
        <v>1374</v>
      </c>
      <c r="F7" s="1021">
        <v>92</v>
      </c>
      <c r="G7" s="1021" t="s">
        <v>802</v>
      </c>
      <c r="H7" s="1021">
        <v>0</v>
      </c>
      <c r="I7" s="1022" t="s">
        <v>1379</v>
      </c>
      <c r="J7" s="1021">
        <v>1</v>
      </c>
      <c r="K7" s="1021">
        <v>20</v>
      </c>
      <c r="L7" s="1021">
        <v>1</v>
      </c>
      <c r="M7" s="1021">
        <v>4</v>
      </c>
      <c r="N7" s="1021" t="s">
        <v>1376</v>
      </c>
      <c r="O7" s="1021">
        <v>13</v>
      </c>
      <c r="P7" s="1023">
        <v>0</v>
      </c>
      <c r="Q7" s="1023">
        <v>42186.67</v>
      </c>
      <c r="R7" s="1023">
        <v>42186.67</v>
      </c>
      <c r="S7" s="1023">
        <v>42186.67</v>
      </c>
      <c r="T7" s="1023">
        <v>42186.67</v>
      </c>
      <c r="U7" s="1023">
        <v>42186.67</v>
      </c>
      <c r="V7" s="1023">
        <v>42186.67</v>
      </c>
    </row>
    <row r="8" spans="1:22" x14ac:dyDescent="0.25">
      <c r="A8" s="1103">
        <v>4089100100</v>
      </c>
      <c r="B8" s="1021">
        <v>2</v>
      </c>
      <c r="C8" s="1021">
        <v>4</v>
      </c>
      <c r="D8" s="1021">
        <v>3</v>
      </c>
      <c r="E8" s="1021" t="s">
        <v>1374</v>
      </c>
      <c r="F8" s="1021">
        <v>92</v>
      </c>
      <c r="G8" s="1021" t="s">
        <v>802</v>
      </c>
      <c r="H8" s="1021">
        <v>0</v>
      </c>
      <c r="I8" s="1022" t="s">
        <v>1380</v>
      </c>
      <c r="J8" s="1021">
        <v>1</v>
      </c>
      <c r="K8" s="1021">
        <v>20</v>
      </c>
      <c r="L8" s="1021">
        <v>1</v>
      </c>
      <c r="M8" s="1021">
        <v>4</v>
      </c>
      <c r="N8" s="1021" t="s">
        <v>1376</v>
      </c>
      <c r="O8" s="1021">
        <v>13</v>
      </c>
      <c r="P8" s="1023">
        <v>322269.12</v>
      </c>
      <c r="Q8" s="1023">
        <v>-130370.11</v>
      </c>
      <c r="R8" s="1023">
        <v>191899.01</v>
      </c>
      <c r="S8" s="1023">
        <v>191899.01</v>
      </c>
      <c r="T8" s="1023">
        <v>191899.01</v>
      </c>
      <c r="U8" s="1023">
        <v>191899.01</v>
      </c>
      <c r="V8" s="1023">
        <v>191899.01</v>
      </c>
    </row>
    <row r="9" spans="1:22" x14ac:dyDescent="0.25">
      <c r="A9" s="1103">
        <v>4089100100</v>
      </c>
      <c r="B9" s="1021">
        <v>2</v>
      </c>
      <c r="C9" s="1021">
        <v>4</v>
      </c>
      <c r="D9" s="1021">
        <v>3</v>
      </c>
      <c r="E9" s="1021" t="s">
        <v>1374</v>
      </c>
      <c r="F9" s="1021">
        <v>92</v>
      </c>
      <c r="G9" s="1021" t="s">
        <v>802</v>
      </c>
      <c r="H9" s="1021">
        <v>0</v>
      </c>
      <c r="I9" s="1022" t="s">
        <v>1381</v>
      </c>
      <c r="J9" s="1021">
        <v>1</v>
      </c>
      <c r="K9" s="1021">
        <v>20</v>
      </c>
      <c r="L9" s="1021">
        <v>1</v>
      </c>
      <c r="M9" s="1021">
        <v>4</v>
      </c>
      <c r="N9" s="1021" t="s">
        <v>1376</v>
      </c>
      <c r="O9" s="1021">
        <v>13</v>
      </c>
      <c r="P9" s="1023">
        <v>606205.78</v>
      </c>
      <c r="Q9" s="1023">
        <v>45112.81</v>
      </c>
      <c r="R9" s="1023">
        <v>651318.59</v>
      </c>
      <c r="S9" s="1023">
        <v>651318.59</v>
      </c>
      <c r="T9" s="1023">
        <v>651318.59</v>
      </c>
      <c r="U9" s="1023">
        <v>651359.35</v>
      </c>
      <c r="V9" s="1023">
        <v>651359.35</v>
      </c>
    </row>
    <row r="10" spans="1:22" x14ac:dyDescent="0.25">
      <c r="A10" s="1103">
        <v>4089100100</v>
      </c>
      <c r="B10" s="1021">
        <v>2</v>
      </c>
      <c r="C10" s="1021">
        <v>4</v>
      </c>
      <c r="D10" s="1021">
        <v>3</v>
      </c>
      <c r="E10" s="1021" t="s">
        <v>1374</v>
      </c>
      <c r="F10" s="1021">
        <v>92</v>
      </c>
      <c r="G10" s="1021" t="s">
        <v>802</v>
      </c>
      <c r="H10" s="1021">
        <v>0</v>
      </c>
      <c r="I10" s="1022" t="s">
        <v>1382</v>
      </c>
      <c r="J10" s="1021">
        <v>1</v>
      </c>
      <c r="K10" s="1021">
        <v>20</v>
      </c>
      <c r="L10" s="1021">
        <v>1</v>
      </c>
      <c r="M10" s="1021">
        <v>4</v>
      </c>
      <c r="N10" s="1021" t="s">
        <v>1376</v>
      </c>
      <c r="O10" s="1021">
        <v>13</v>
      </c>
      <c r="P10" s="1023">
        <v>300056.09999999998</v>
      </c>
      <c r="Q10" s="1023">
        <v>-30596.91</v>
      </c>
      <c r="R10" s="1023">
        <v>269459.19</v>
      </c>
      <c r="S10" s="1023">
        <v>269459.19</v>
      </c>
      <c r="T10" s="1023">
        <v>269459.19</v>
      </c>
      <c r="U10" s="1023">
        <v>251465.3</v>
      </c>
      <c r="V10" s="1023">
        <v>251465.3</v>
      </c>
    </row>
    <row r="11" spans="1:22" x14ac:dyDescent="0.25">
      <c r="A11" s="1103">
        <v>4089100100</v>
      </c>
      <c r="B11" s="1021">
        <v>2</v>
      </c>
      <c r="C11" s="1021">
        <v>4</v>
      </c>
      <c r="D11" s="1021">
        <v>3</v>
      </c>
      <c r="E11" s="1021" t="s">
        <v>1374</v>
      </c>
      <c r="F11" s="1021">
        <v>92</v>
      </c>
      <c r="G11" s="1021" t="s">
        <v>802</v>
      </c>
      <c r="H11" s="1021">
        <v>0</v>
      </c>
      <c r="I11" s="1022" t="s">
        <v>1383</v>
      </c>
      <c r="J11" s="1021">
        <v>1</v>
      </c>
      <c r="K11" s="1021">
        <v>20</v>
      </c>
      <c r="L11" s="1021">
        <v>1</v>
      </c>
      <c r="M11" s="1021">
        <v>4</v>
      </c>
      <c r="N11" s="1021" t="s">
        <v>1376</v>
      </c>
      <c r="O11" s="1021">
        <v>13</v>
      </c>
      <c r="P11" s="1023">
        <v>140624.28</v>
      </c>
      <c r="Q11" s="1023">
        <v>-6094.09</v>
      </c>
      <c r="R11" s="1023">
        <v>134530.19</v>
      </c>
      <c r="S11" s="1023">
        <v>134530.19</v>
      </c>
      <c r="T11" s="1023">
        <v>134530.19</v>
      </c>
      <c r="U11" s="1023">
        <v>117266.77</v>
      </c>
      <c r="V11" s="1023">
        <v>117266.77</v>
      </c>
    </row>
    <row r="12" spans="1:22" x14ac:dyDescent="0.25">
      <c r="A12" s="1103">
        <v>4089100100</v>
      </c>
      <c r="B12" s="1021">
        <v>2</v>
      </c>
      <c r="C12" s="1021">
        <v>4</v>
      </c>
      <c r="D12" s="1021">
        <v>3</v>
      </c>
      <c r="E12" s="1021" t="s">
        <v>1374</v>
      </c>
      <c r="F12" s="1021">
        <v>92</v>
      </c>
      <c r="G12" s="1021" t="s">
        <v>802</v>
      </c>
      <c r="H12" s="1021">
        <v>0</v>
      </c>
      <c r="I12" s="1024" t="s">
        <v>1384</v>
      </c>
      <c r="J12" s="1021">
        <v>1</v>
      </c>
      <c r="K12" s="1021">
        <v>20</v>
      </c>
      <c r="L12" s="1021">
        <v>1</v>
      </c>
      <c r="M12" s="1021">
        <v>4</v>
      </c>
      <c r="N12" s="1021" t="s">
        <v>1376</v>
      </c>
      <c r="O12" s="1021">
        <v>13</v>
      </c>
      <c r="P12" s="1023">
        <v>176427.88</v>
      </c>
      <c r="Q12" s="1023">
        <v>-7604.96</v>
      </c>
      <c r="R12" s="1023">
        <v>168822.92</v>
      </c>
      <c r="S12" s="1023">
        <v>168822.92</v>
      </c>
      <c r="T12" s="1023">
        <v>168822.92</v>
      </c>
      <c r="U12" s="1023">
        <v>147157.29999999999</v>
      </c>
      <c r="V12" s="1023">
        <v>147157.29999999999</v>
      </c>
    </row>
    <row r="13" spans="1:22" x14ac:dyDescent="0.25">
      <c r="A13" s="1103">
        <v>4089100100</v>
      </c>
      <c r="B13" s="1021">
        <v>2</v>
      </c>
      <c r="C13" s="1021">
        <v>4</v>
      </c>
      <c r="D13" s="1021">
        <v>3</v>
      </c>
      <c r="E13" s="1021" t="s">
        <v>1374</v>
      </c>
      <c r="F13" s="1021">
        <v>92</v>
      </c>
      <c r="G13" s="1021" t="s">
        <v>802</v>
      </c>
      <c r="H13" s="1021">
        <v>0</v>
      </c>
      <c r="I13" s="1022" t="s">
        <v>1385</v>
      </c>
      <c r="J13" s="1021">
        <v>1</v>
      </c>
      <c r="K13" s="1021">
        <v>20</v>
      </c>
      <c r="L13" s="1021">
        <v>1</v>
      </c>
      <c r="M13" s="1021">
        <v>4</v>
      </c>
      <c r="N13" s="1021" t="s">
        <v>1376</v>
      </c>
      <c r="O13" s="1021">
        <v>13</v>
      </c>
      <c r="P13" s="1023">
        <v>230715.07</v>
      </c>
      <c r="Q13" s="1023">
        <v>-41779.61</v>
      </c>
      <c r="R13" s="1023">
        <v>188935.46</v>
      </c>
      <c r="S13" s="1023">
        <v>188935.46</v>
      </c>
      <c r="T13" s="1023">
        <v>188935.46</v>
      </c>
      <c r="U13" s="1023">
        <v>161912.70000000001</v>
      </c>
      <c r="V13" s="1023">
        <v>161912.70000000001</v>
      </c>
    </row>
    <row r="14" spans="1:22" x14ac:dyDescent="0.25">
      <c r="A14" s="1103">
        <v>4089100100</v>
      </c>
      <c r="B14" s="1021">
        <v>2</v>
      </c>
      <c r="C14" s="1021">
        <v>4</v>
      </c>
      <c r="D14" s="1021">
        <v>3</v>
      </c>
      <c r="E14" s="1021" t="s">
        <v>1374</v>
      </c>
      <c r="F14" s="1021">
        <v>92</v>
      </c>
      <c r="G14" s="1021" t="s">
        <v>802</v>
      </c>
      <c r="H14" s="1021">
        <v>0</v>
      </c>
      <c r="I14" s="1024" t="s">
        <v>1386</v>
      </c>
      <c r="J14" s="1021">
        <v>1</v>
      </c>
      <c r="K14" s="1021">
        <v>20</v>
      </c>
      <c r="L14" s="1021">
        <v>1</v>
      </c>
      <c r="M14" s="1021">
        <v>4</v>
      </c>
      <c r="N14" s="1021" t="s">
        <v>1376</v>
      </c>
      <c r="O14" s="1021">
        <v>13</v>
      </c>
      <c r="P14" s="1023">
        <v>227922.64</v>
      </c>
      <c r="Q14" s="1023">
        <v>1134051.98</v>
      </c>
      <c r="R14" s="1023">
        <v>1361974.62</v>
      </c>
      <c r="S14" s="1023">
        <v>1361974.62</v>
      </c>
      <c r="T14" s="1023">
        <v>1361974.62</v>
      </c>
      <c r="U14" s="1023">
        <v>1038128.31</v>
      </c>
      <c r="V14" s="1023">
        <v>1038128.31</v>
      </c>
    </row>
    <row r="15" spans="1:22" x14ac:dyDescent="0.25">
      <c r="A15" s="1103">
        <v>4089100100</v>
      </c>
      <c r="B15" s="1021">
        <v>2</v>
      </c>
      <c r="C15" s="1021">
        <v>4</v>
      </c>
      <c r="D15" s="1021">
        <v>3</v>
      </c>
      <c r="E15" s="1021" t="s">
        <v>1374</v>
      </c>
      <c r="F15" s="1021">
        <v>92</v>
      </c>
      <c r="G15" s="1021" t="s">
        <v>802</v>
      </c>
      <c r="H15" s="1021">
        <v>0</v>
      </c>
      <c r="I15" s="1022" t="s">
        <v>1387</v>
      </c>
      <c r="J15" s="1021">
        <v>1</v>
      </c>
      <c r="K15" s="1021">
        <v>20</v>
      </c>
      <c r="L15" s="1021">
        <v>1</v>
      </c>
      <c r="M15" s="1021">
        <v>4</v>
      </c>
      <c r="N15" s="1021" t="s">
        <v>1376</v>
      </c>
      <c r="O15" s="1021">
        <v>13</v>
      </c>
      <c r="P15" s="1023">
        <v>39991.42</v>
      </c>
      <c r="Q15" s="1023">
        <v>-23192.27</v>
      </c>
      <c r="R15" s="1023">
        <v>16799.150000000001</v>
      </c>
      <c r="S15" s="1023">
        <v>16799.150000000001</v>
      </c>
      <c r="T15" s="1023">
        <v>16799.150000000001</v>
      </c>
      <c r="U15" s="1023">
        <v>73892</v>
      </c>
      <c r="V15" s="1023">
        <v>73892</v>
      </c>
    </row>
    <row r="16" spans="1:22" x14ac:dyDescent="0.25">
      <c r="A16" s="1103">
        <v>4089100100</v>
      </c>
      <c r="B16" s="1021">
        <v>2</v>
      </c>
      <c r="C16" s="1021">
        <v>4</v>
      </c>
      <c r="D16" s="1021">
        <v>3</v>
      </c>
      <c r="E16" s="1021" t="s">
        <v>1374</v>
      </c>
      <c r="F16" s="1021">
        <v>92</v>
      </c>
      <c r="G16" s="1021" t="s">
        <v>802</v>
      </c>
      <c r="H16" s="1021">
        <v>0</v>
      </c>
      <c r="I16" s="1022" t="s">
        <v>1388</v>
      </c>
      <c r="J16" s="1021">
        <v>1</v>
      </c>
      <c r="K16" s="1021">
        <v>20</v>
      </c>
      <c r="L16" s="1021">
        <v>1</v>
      </c>
      <c r="M16" s="1021">
        <v>4</v>
      </c>
      <c r="N16" s="1021" t="s">
        <v>1376</v>
      </c>
      <c r="O16" s="1021">
        <v>13</v>
      </c>
      <c r="P16" s="1023">
        <v>173695.01</v>
      </c>
      <c r="Q16" s="1023">
        <v>-154477.04</v>
      </c>
      <c r="R16" s="1023">
        <v>19217.97</v>
      </c>
      <c r="S16" s="1023">
        <v>19217.97</v>
      </c>
      <c r="T16" s="1023">
        <v>19217.97</v>
      </c>
      <c r="U16" s="1023">
        <v>19217.97</v>
      </c>
      <c r="V16" s="1023">
        <v>19217.97</v>
      </c>
    </row>
    <row r="17" spans="1:22" x14ac:dyDescent="0.25">
      <c r="A17" s="1103">
        <v>4089100100</v>
      </c>
      <c r="B17" s="1021">
        <v>2</v>
      </c>
      <c r="C17" s="1021">
        <v>4</v>
      </c>
      <c r="D17" s="1021">
        <v>3</v>
      </c>
      <c r="E17" s="1021" t="s">
        <v>1374</v>
      </c>
      <c r="F17" s="1021">
        <v>92</v>
      </c>
      <c r="G17" s="1021" t="s">
        <v>802</v>
      </c>
      <c r="H17" s="1021">
        <v>0</v>
      </c>
      <c r="I17" s="1022" t="s">
        <v>1152</v>
      </c>
      <c r="J17" s="1021">
        <v>1</v>
      </c>
      <c r="K17" s="1021">
        <v>20</v>
      </c>
      <c r="L17" s="1021">
        <v>1</v>
      </c>
      <c r="M17" s="1021">
        <v>4</v>
      </c>
      <c r="N17" s="1021" t="s">
        <v>1376</v>
      </c>
      <c r="O17" s="1021">
        <v>13</v>
      </c>
      <c r="P17" s="1023">
        <v>25856.32</v>
      </c>
      <c r="Q17" s="1023">
        <v>18777.650000000001</v>
      </c>
      <c r="R17" s="1023">
        <v>44633.97</v>
      </c>
      <c r="S17" s="1023">
        <v>44633.97</v>
      </c>
      <c r="T17" s="1023">
        <v>44633.97</v>
      </c>
      <c r="U17" s="1023">
        <v>36536.370000000003</v>
      </c>
      <c r="V17" s="1023">
        <v>36536.370000000003</v>
      </c>
    </row>
    <row r="18" spans="1:22" x14ac:dyDescent="0.25">
      <c r="A18" s="1103">
        <v>4089100100</v>
      </c>
      <c r="B18" s="1021">
        <v>2</v>
      </c>
      <c r="C18" s="1021">
        <v>4</v>
      </c>
      <c r="D18" s="1021">
        <v>3</v>
      </c>
      <c r="E18" s="1021" t="s">
        <v>1374</v>
      </c>
      <c r="F18" s="1021">
        <v>92</v>
      </c>
      <c r="G18" s="1021" t="s">
        <v>802</v>
      </c>
      <c r="H18" s="1021">
        <v>0</v>
      </c>
      <c r="I18" s="1022" t="s">
        <v>1158</v>
      </c>
      <c r="J18" s="1021">
        <v>1</v>
      </c>
      <c r="K18" s="1021">
        <v>20</v>
      </c>
      <c r="L18" s="1021">
        <v>1</v>
      </c>
      <c r="M18" s="1021">
        <v>4</v>
      </c>
      <c r="N18" s="1021" t="s">
        <v>1376</v>
      </c>
      <c r="O18" s="1021">
        <v>13</v>
      </c>
      <c r="P18" s="1023">
        <v>0</v>
      </c>
      <c r="Q18" s="1023">
        <v>2975.52</v>
      </c>
      <c r="R18" s="1023">
        <v>2975.52</v>
      </c>
      <c r="S18" s="1023">
        <v>2975.52</v>
      </c>
      <c r="T18" s="1023">
        <v>2975.52</v>
      </c>
      <c r="U18" s="1023">
        <v>2975.52</v>
      </c>
      <c r="V18" s="1023">
        <v>2975.52</v>
      </c>
    </row>
    <row r="19" spans="1:22" x14ac:dyDescent="0.25">
      <c r="A19" s="1103">
        <v>4089100100</v>
      </c>
      <c r="B19" s="1021">
        <v>2</v>
      </c>
      <c r="C19" s="1021">
        <v>4</v>
      </c>
      <c r="D19" s="1021">
        <v>3</v>
      </c>
      <c r="E19" s="1021" t="s">
        <v>1374</v>
      </c>
      <c r="F19" s="1021">
        <v>92</v>
      </c>
      <c r="G19" s="1021" t="s">
        <v>802</v>
      </c>
      <c r="H19" s="1021">
        <v>0</v>
      </c>
      <c r="I19" s="1022" t="s">
        <v>1162</v>
      </c>
      <c r="J19" s="1021">
        <v>1</v>
      </c>
      <c r="K19" s="1021">
        <v>20</v>
      </c>
      <c r="L19" s="1021">
        <v>1</v>
      </c>
      <c r="M19" s="1021">
        <v>4</v>
      </c>
      <c r="N19" s="1021" t="s">
        <v>1376</v>
      </c>
      <c r="O19" s="1021">
        <v>13</v>
      </c>
      <c r="P19" s="1023">
        <v>27953.97</v>
      </c>
      <c r="Q19" s="1023">
        <v>30542.01</v>
      </c>
      <c r="R19" s="1023">
        <v>58495.98</v>
      </c>
      <c r="S19" s="1023">
        <v>58495.98</v>
      </c>
      <c r="T19" s="1023">
        <v>58495.98</v>
      </c>
      <c r="U19" s="1023">
        <v>50200.42</v>
      </c>
      <c r="V19" s="1023">
        <v>50200.42</v>
      </c>
    </row>
    <row r="20" spans="1:22" x14ac:dyDescent="0.25">
      <c r="A20" s="1103">
        <v>4089100100</v>
      </c>
      <c r="B20" s="1021">
        <v>2</v>
      </c>
      <c r="C20" s="1021">
        <v>4</v>
      </c>
      <c r="D20" s="1021">
        <v>3</v>
      </c>
      <c r="E20" s="1021" t="s">
        <v>1374</v>
      </c>
      <c r="F20" s="1021">
        <v>92</v>
      </c>
      <c r="G20" s="1021" t="s">
        <v>802</v>
      </c>
      <c r="H20" s="1021">
        <v>0</v>
      </c>
      <c r="I20" s="1022" t="s">
        <v>1166</v>
      </c>
      <c r="J20" s="1021">
        <v>1</v>
      </c>
      <c r="K20" s="1021">
        <v>20</v>
      </c>
      <c r="L20" s="1021">
        <v>1</v>
      </c>
      <c r="M20" s="1021">
        <v>4</v>
      </c>
      <c r="N20" s="1021" t="s">
        <v>1376</v>
      </c>
      <c r="O20" s="1021">
        <v>13</v>
      </c>
      <c r="P20" s="1023">
        <v>191.31</v>
      </c>
      <c r="Q20" s="1023">
        <v>66.39</v>
      </c>
      <c r="R20" s="1023">
        <v>257.7</v>
      </c>
      <c r="S20" s="1023">
        <v>257.7</v>
      </c>
      <c r="T20" s="1023">
        <v>257.7</v>
      </c>
      <c r="U20" s="1023">
        <v>257.7</v>
      </c>
      <c r="V20" s="1023">
        <v>257.7</v>
      </c>
    </row>
    <row r="21" spans="1:22" x14ac:dyDescent="0.25">
      <c r="A21" s="1103">
        <v>4089100100</v>
      </c>
      <c r="B21" s="1021">
        <v>2</v>
      </c>
      <c r="C21" s="1021">
        <v>4</v>
      </c>
      <c r="D21" s="1021">
        <v>3</v>
      </c>
      <c r="E21" s="1021" t="s">
        <v>1374</v>
      </c>
      <c r="F21" s="1021">
        <v>92</v>
      </c>
      <c r="G21" s="1021" t="s">
        <v>802</v>
      </c>
      <c r="H21" s="1021">
        <v>0</v>
      </c>
      <c r="I21" s="1022" t="s">
        <v>1172</v>
      </c>
      <c r="J21" s="1021">
        <v>1</v>
      </c>
      <c r="K21" s="1021">
        <v>20</v>
      </c>
      <c r="L21" s="1021">
        <v>1</v>
      </c>
      <c r="M21" s="1021">
        <v>4</v>
      </c>
      <c r="N21" s="1021" t="s">
        <v>1376</v>
      </c>
      <c r="O21" s="1021">
        <v>13</v>
      </c>
      <c r="P21" s="1023">
        <v>72.650000000000006</v>
      </c>
      <c r="Q21" s="1023">
        <v>13.35</v>
      </c>
      <c r="R21" s="1023">
        <v>86</v>
      </c>
      <c r="S21" s="1023">
        <v>86</v>
      </c>
      <c r="T21" s="1023">
        <v>86</v>
      </c>
      <c r="U21" s="1023">
        <v>86</v>
      </c>
      <c r="V21" s="1023">
        <v>86</v>
      </c>
    </row>
    <row r="22" spans="1:22" x14ac:dyDescent="0.25">
      <c r="A22" s="1103">
        <v>4089100100</v>
      </c>
      <c r="B22" s="1021">
        <v>2</v>
      </c>
      <c r="C22" s="1021">
        <v>4</v>
      </c>
      <c r="D22" s="1021">
        <v>3</v>
      </c>
      <c r="E22" s="1021" t="s">
        <v>1374</v>
      </c>
      <c r="F22" s="1021">
        <v>92</v>
      </c>
      <c r="G22" s="1021" t="s">
        <v>802</v>
      </c>
      <c r="H22" s="1021">
        <v>0</v>
      </c>
      <c r="I22" s="1024" t="s">
        <v>1176</v>
      </c>
      <c r="J22" s="1021">
        <v>1</v>
      </c>
      <c r="K22" s="1021">
        <v>20</v>
      </c>
      <c r="L22" s="1021">
        <v>1</v>
      </c>
      <c r="M22" s="1021">
        <v>4</v>
      </c>
      <c r="N22" s="1021" t="s">
        <v>1376</v>
      </c>
      <c r="O22" s="1021">
        <v>13</v>
      </c>
      <c r="P22" s="1023">
        <v>32714.36</v>
      </c>
      <c r="Q22" s="1023">
        <v>-11792.93</v>
      </c>
      <c r="R22" s="1023">
        <v>20921.43</v>
      </c>
      <c r="S22" s="1023">
        <v>20921.43</v>
      </c>
      <c r="T22" s="1023">
        <v>20921.43</v>
      </c>
      <c r="U22" s="1023">
        <v>20921.43</v>
      </c>
      <c r="V22" s="1023">
        <v>20921.43</v>
      </c>
    </row>
    <row r="23" spans="1:22" x14ac:dyDescent="0.25">
      <c r="A23" s="1103">
        <v>4089100100</v>
      </c>
      <c r="B23" s="1021">
        <v>2</v>
      </c>
      <c r="C23" s="1021">
        <v>4</v>
      </c>
      <c r="D23" s="1021">
        <v>3</v>
      </c>
      <c r="E23" s="1021" t="s">
        <v>1374</v>
      </c>
      <c r="F23" s="1021">
        <v>92</v>
      </c>
      <c r="G23" s="1021" t="s">
        <v>802</v>
      </c>
      <c r="H23" s="1021">
        <v>0</v>
      </c>
      <c r="I23" s="1022" t="s">
        <v>1180</v>
      </c>
      <c r="J23" s="1021">
        <v>1</v>
      </c>
      <c r="K23" s="1021">
        <v>20</v>
      </c>
      <c r="L23" s="1021">
        <v>1</v>
      </c>
      <c r="M23" s="1021">
        <v>4</v>
      </c>
      <c r="N23" s="1021" t="s">
        <v>1376</v>
      </c>
      <c r="O23" s="1021">
        <v>13</v>
      </c>
      <c r="P23" s="1023">
        <v>1362.08</v>
      </c>
      <c r="Q23" s="1023">
        <v>0</v>
      </c>
      <c r="R23" s="1023">
        <v>1362.08</v>
      </c>
      <c r="S23" s="1023">
        <v>1362.08</v>
      </c>
      <c r="T23" s="1023">
        <v>1362.08</v>
      </c>
      <c r="U23" s="1023">
        <v>1362.08</v>
      </c>
      <c r="V23" s="1023">
        <v>1362.08</v>
      </c>
    </row>
    <row r="24" spans="1:22" x14ac:dyDescent="0.25">
      <c r="A24" s="1103">
        <v>4089100100</v>
      </c>
      <c r="B24" s="1021">
        <v>2</v>
      </c>
      <c r="C24" s="1021">
        <v>4</v>
      </c>
      <c r="D24" s="1021">
        <v>3</v>
      </c>
      <c r="E24" s="1021" t="s">
        <v>1374</v>
      </c>
      <c r="F24" s="1021">
        <v>92</v>
      </c>
      <c r="G24" s="1021" t="s">
        <v>802</v>
      </c>
      <c r="H24" s="1021">
        <v>0</v>
      </c>
      <c r="I24" s="1022" t="s">
        <v>1184</v>
      </c>
      <c r="J24" s="1021">
        <v>1</v>
      </c>
      <c r="K24" s="1021">
        <v>20</v>
      </c>
      <c r="L24" s="1021">
        <v>1</v>
      </c>
      <c r="M24" s="1021">
        <v>4</v>
      </c>
      <c r="N24" s="1021" t="s">
        <v>1376</v>
      </c>
      <c r="O24" s="1021">
        <v>13</v>
      </c>
      <c r="P24" s="1023">
        <v>20.46</v>
      </c>
      <c r="Q24" s="1023">
        <v>5270.72</v>
      </c>
      <c r="R24" s="1023">
        <v>5291.18</v>
      </c>
      <c r="S24" s="1023">
        <v>5291.18</v>
      </c>
      <c r="T24" s="1023">
        <v>5291.18</v>
      </c>
      <c r="U24" s="1023">
        <v>2971.18</v>
      </c>
      <c r="V24" s="1023">
        <v>2971.18</v>
      </c>
    </row>
    <row r="25" spans="1:22" x14ac:dyDescent="0.25">
      <c r="A25" s="1103">
        <v>4089100100</v>
      </c>
      <c r="B25" s="1021">
        <v>2</v>
      </c>
      <c r="C25" s="1021">
        <v>4</v>
      </c>
      <c r="D25" s="1021">
        <v>3</v>
      </c>
      <c r="E25" s="1021" t="s">
        <v>1374</v>
      </c>
      <c r="F25" s="1021">
        <v>92</v>
      </c>
      <c r="G25" s="1021" t="s">
        <v>802</v>
      </c>
      <c r="H25" s="1021">
        <v>0</v>
      </c>
      <c r="I25" s="1022" t="s">
        <v>1186</v>
      </c>
      <c r="J25" s="1021">
        <v>1</v>
      </c>
      <c r="K25" s="1021">
        <v>20</v>
      </c>
      <c r="L25" s="1021">
        <v>1</v>
      </c>
      <c r="M25" s="1021">
        <v>4</v>
      </c>
      <c r="N25" s="1021" t="s">
        <v>1376</v>
      </c>
      <c r="O25" s="1021">
        <v>13</v>
      </c>
      <c r="P25" s="1023">
        <v>1228.79</v>
      </c>
      <c r="Q25" s="1023">
        <v>-177.75</v>
      </c>
      <c r="R25" s="1023">
        <v>1051.04</v>
      </c>
      <c r="S25" s="1023">
        <v>1051.04</v>
      </c>
      <c r="T25" s="1023">
        <v>1051.04</v>
      </c>
      <c r="U25" s="1023">
        <v>1051.04</v>
      </c>
      <c r="V25" s="1023">
        <v>1051.04</v>
      </c>
    </row>
    <row r="26" spans="1:22" x14ac:dyDescent="0.25">
      <c r="A26" s="1103">
        <v>4089100100</v>
      </c>
      <c r="B26" s="1021">
        <v>2</v>
      </c>
      <c r="C26" s="1021">
        <v>4</v>
      </c>
      <c r="D26" s="1021">
        <v>3</v>
      </c>
      <c r="E26" s="1021" t="s">
        <v>1374</v>
      </c>
      <c r="F26" s="1021">
        <v>92</v>
      </c>
      <c r="G26" s="1021" t="s">
        <v>802</v>
      </c>
      <c r="H26" s="1021">
        <v>0</v>
      </c>
      <c r="I26" s="1022" t="s">
        <v>1192</v>
      </c>
      <c r="J26" s="1021">
        <v>1</v>
      </c>
      <c r="K26" s="1021">
        <v>20</v>
      </c>
      <c r="L26" s="1021">
        <v>1</v>
      </c>
      <c r="M26" s="1021">
        <v>4</v>
      </c>
      <c r="N26" s="1021" t="s">
        <v>1376</v>
      </c>
      <c r="O26" s="1021">
        <v>13</v>
      </c>
      <c r="P26" s="1023">
        <v>35464.639999999999</v>
      </c>
      <c r="Q26" s="1023">
        <v>-2515.94</v>
      </c>
      <c r="R26" s="1023">
        <v>32948.699999999997</v>
      </c>
      <c r="S26" s="1023">
        <v>32948.699999999997</v>
      </c>
      <c r="T26" s="1023">
        <v>32948.699999999997</v>
      </c>
      <c r="U26" s="1023">
        <v>32948.699999999997</v>
      </c>
      <c r="V26" s="1023">
        <v>32948.699999999997</v>
      </c>
    </row>
    <row r="27" spans="1:22" x14ac:dyDescent="0.25">
      <c r="A27" s="1103">
        <v>4089100100</v>
      </c>
      <c r="B27" s="1021">
        <v>2</v>
      </c>
      <c r="C27" s="1021">
        <v>4</v>
      </c>
      <c r="D27" s="1021">
        <v>3</v>
      </c>
      <c r="E27" s="1021" t="s">
        <v>1374</v>
      </c>
      <c r="F27" s="1021">
        <v>92</v>
      </c>
      <c r="G27" s="1021" t="s">
        <v>802</v>
      </c>
      <c r="H27" s="1021">
        <v>0</v>
      </c>
      <c r="I27" s="1022" t="s">
        <v>1194</v>
      </c>
      <c r="J27" s="1021">
        <v>1</v>
      </c>
      <c r="K27" s="1021">
        <v>20</v>
      </c>
      <c r="L27" s="1021">
        <v>1</v>
      </c>
      <c r="M27" s="1021">
        <v>4</v>
      </c>
      <c r="N27" s="1021" t="s">
        <v>1376</v>
      </c>
      <c r="O27" s="1021">
        <v>13</v>
      </c>
      <c r="P27" s="1023">
        <v>3513.11</v>
      </c>
      <c r="Q27" s="1023">
        <v>98.05</v>
      </c>
      <c r="R27" s="1023">
        <v>3611.16</v>
      </c>
      <c r="S27" s="1023">
        <v>3611.16</v>
      </c>
      <c r="T27" s="1023">
        <v>3611.16</v>
      </c>
      <c r="U27" s="1023">
        <v>3611.16</v>
      </c>
      <c r="V27" s="1023">
        <v>3611.16</v>
      </c>
    </row>
    <row r="28" spans="1:22" x14ac:dyDescent="0.25">
      <c r="A28" s="1103">
        <v>4089100100</v>
      </c>
      <c r="B28" s="1021">
        <v>2</v>
      </c>
      <c r="C28" s="1021">
        <v>4</v>
      </c>
      <c r="D28" s="1021">
        <v>3</v>
      </c>
      <c r="E28" s="1021" t="s">
        <v>1374</v>
      </c>
      <c r="F28" s="1021">
        <v>92</v>
      </c>
      <c r="G28" s="1021" t="s">
        <v>802</v>
      </c>
      <c r="H28" s="1021">
        <v>0</v>
      </c>
      <c r="I28" s="1022" t="s">
        <v>1196</v>
      </c>
      <c r="J28" s="1021">
        <v>1</v>
      </c>
      <c r="K28" s="1021">
        <v>20</v>
      </c>
      <c r="L28" s="1021">
        <v>1</v>
      </c>
      <c r="M28" s="1021">
        <v>4</v>
      </c>
      <c r="N28" s="1021" t="s">
        <v>1376</v>
      </c>
      <c r="O28" s="1021">
        <v>13</v>
      </c>
      <c r="P28" s="1023">
        <v>11752.57</v>
      </c>
      <c r="Q28" s="1023">
        <v>-421.5</v>
      </c>
      <c r="R28" s="1023">
        <v>11331.07</v>
      </c>
      <c r="S28" s="1023">
        <v>11331.07</v>
      </c>
      <c r="T28" s="1023">
        <v>11331.07</v>
      </c>
      <c r="U28" s="1023">
        <v>10376.25</v>
      </c>
      <c r="V28" s="1023">
        <v>10376.25</v>
      </c>
    </row>
    <row r="29" spans="1:22" x14ac:dyDescent="0.25">
      <c r="A29" s="1103">
        <v>4089100100</v>
      </c>
      <c r="B29" s="1021">
        <v>2</v>
      </c>
      <c r="C29" s="1021">
        <v>4</v>
      </c>
      <c r="D29" s="1021">
        <v>3</v>
      </c>
      <c r="E29" s="1021" t="s">
        <v>1374</v>
      </c>
      <c r="F29" s="1021">
        <v>92</v>
      </c>
      <c r="G29" s="1021" t="s">
        <v>802</v>
      </c>
      <c r="H29" s="1021">
        <v>0</v>
      </c>
      <c r="I29" s="1022" t="s">
        <v>1200</v>
      </c>
      <c r="J29" s="1021">
        <v>1</v>
      </c>
      <c r="K29" s="1021">
        <v>20</v>
      </c>
      <c r="L29" s="1021">
        <v>1</v>
      </c>
      <c r="M29" s="1021">
        <v>4</v>
      </c>
      <c r="N29" s="1021" t="s">
        <v>1376</v>
      </c>
      <c r="O29" s="1021">
        <v>13</v>
      </c>
      <c r="P29" s="1023">
        <v>22919.88</v>
      </c>
      <c r="Q29" s="1023">
        <v>1080.8800000000001</v>
      </c>
      <c r="R29" s="1023">
        <v>24000.76</v>
      </c>
      <c r="S29" s="1023">
        <v>24000.76</v>
      </c>
      <c r="T29" s="1023">
        <v>24000.76</v>
      </c>
      <c r="U29" s="1023">
        <v>22968.33</v>
      </c>
      <c r="V29" s="1023">
        <v>22967.3</v>
      </c>
    </row>
    <row r="30" spans="1:22" x14ac:dyDescent="0.25">
      <c r="A30" s="1103">
        <v>4089100100</v>
      </c>
      <c r="B30" s="1021">
        <v>2</v>
      </c>
      <c r="C30" s="1021">
        <v>4</v>
      </c>
      <c r="D30" s="1021">
        <v>3</v>
      </c>
      <c r="E30" s="1021" t="s">
        <v>1374</v>
      </c>
      <c r="F30" s="1021">
        <v>92</v>
      </c>
      <c r="G30" s="1021" t="s">
        <v>802</v>
      </c>
      <c r="H30" s="1021">
        <v>0</v>
      </c>
      <c r="I30" s="1022" t="s">
        <v>1202</v>
      </c>
      <c r="J30" s="1021">
        <v>1</v>
      </c>
      <c r="K30" s="1021">
        <v>20</v>
      </c>
      <c r="L30" s="1021">
        <v>1</v>
      </c>
      <c r="M30" s="1021">
        <v>4</v>
      </c>
      <c r="N30" s="1021" t="s">
        <v>1376</v>
      </c>
      <c r="O30" s="1021">
        <v>13</v>
      </c>
      <c r="P30" s="1023">
        <v>415.39</v>
      </c>
      <c r="Q30" s="1023">
        <v>1191.28</v>
      </c>
      <c r="R30" s="1023">
        <v>1606.67</v>
      </c>
      <c r="S30" s="1023">
        <v>1606.67</v>
      </c>
      <c r="T30" s="1023">
        <v>1606.67</v>
      </c>
      <c r="U30" s="1023">
        <v>1606.67</v>
      </c>
      <c r="V30" s="1023">
        <v>1606.67</v>
      </c>
    </row>
    <row r="31" spans="1:22" x14ac:dyDescent="0.25">
      <c r="A31" s="1103">
        <v>4089100100</v>
      </c>
      <c r="B31" s="1021">
        <v>2</v>
      </c>
      <c r="C31" s="1021">
        <v>4</v>
      </c>
      <c r="D31" s="1021">
        <v>3</v>
      </c>
      <c r="E31" s="1021" t="s">
        <v>1374</v>
      </c>
      <c r="F31" s="1021">
        <v>92</v>
      </c>
      <c r="G31" s="1021" t="s">
        <v>802</v>
      </c>
      <c r="H31" s="1021">
        <v>0</v>
      </c>
      <c r="I31" s="1022" t="s">
        <v>1212</v>
      </c>
      <c r="J31" s="1021">
        <v>1</v>
      </c>
      <c r="K31" s="1021">
        <v>20</v>
      </c>
      <c r="L31" s="1021">
        <v>1</v>
      </c>
      <c r="M31" s="1021">
        <v>4</v>
      </c>
      <c r="N31" s="1021" t="s">
        <v>1376</v>
      </c>
      <c r="O31" s="1021">
        <v>13</v>
      </c>
      <c r="P31" s="1023">
        <v>5955.94</v>
      </c>
      <c r="Q31" s="1023">
        <v>-973.86</v>
      </c>
      <c r="R31" s="1023">
        <v>4982.08</v>
      </c>
      <c r="S31" s="1023">
        <v>4982.08</v>
      </c>
      <c r="T31" s="1023">
        <v>4982.08</v>
      </c>
      <c r="U31" s="1023">
        <v>2822.55</v>
      </c>
      <c r="V31" s="1023">
        <v>2822.55</v>
      </c>
    </row>
    <row r="32" spans="1:22" x14ac:dyDescent="0.25">
      <c r="A32" s="1103">
        <v>4089100100</v>
      </c>
      <c r="B32" s="1021">
        <v>2</v>
      </c>
      <c r="C32" s="1021">
        <v>4</v>
      </c>
      <c r="D32" s="1021">
        <v>3</v>
      </c>
      <c r="E32" s="1021" t="s">
        <v>1374</v>
      </c>
      <c r="F32" s="1021">
        <v>92</v>
      </c>
      <c r="G32" s="1021" t="s">
        <v>802</v>
      </c>
      <c r="H32" s="1021">
        <v>0</v>
      </c>
      <c r="I32" s="1022" t="s">
        <v>1220</v>
      </c>
      <c r="J32" s="1021">
        <v>1</v>
      </c>
      <c r="K32" s="1021">
        <v>20</v>
      </c>
      <c r="L32" s="1021">
        <v>1</v>
      </c>
      <c r="M32" s="1021">
        <v>4</v>
      </c>
      <c r="N32" s="1021" t="s">
        <v>1376</v>
      </c>
      <c r="O32" s="1021">
        <v>13</v>
      </c>
      <c r="P32" s="1023">
        <v>158537.85999999999</v>
      </c>
      <c r="Q32" s="1023">
        <v>-143316.71</v>
      </c>
      <c r="R32" s="1023">
        <v>15221.15</v>
      </c>
      <c r="S32" s="1023">
        <v>15221.15</v>
      </c>
      <c r="T32" s="1023">
        <v>15221.15</v>
      </c>
      <c r="U32" s="1023">
        <v>15221.15</v>
      </c>
      <c r="V32" s="1023">
        <v>15221.15</v>
      </c>
    </row>
    <row r="33" spans="1:22" x14ac:dyDescent="0.25">
      <c r="A33" s="1103">
        <v>4089100100</v>
      </c>
      <c r="B33" s="1021">
        <v>2</v>
      </c>
      <c r="C33" s="1021">
        <v>4</v>
      </c>
      <c r="D33" s="1021">
        <v>3</v>
      </c>
      <c r="E33" s="1021" t="s">
        <v>1374</v>
      </c>
      <c r="F33" s="1021">
        <v>92</v>
      </c>
      <c r="G33" s="1021" t="s">
        <v>802</v>
      </c>
      <c r="H33" s="1021">
        <v>0</v>
      </c>
      <c r="I33" s="1022" t="s">
        <v>1224</v>
      </c>
      <c r="J33" s="1021">
        <v>1</v>
      </c>
      <c r="K33" s="1021">
        <v>20</v>
      </c>
      <c r="L33" s="1021">
        <v>1</v>
      </c>
      <c r="M33" s="1021">
        <v>4</v>
      </c>
      <c r="N33" s="1021" t="s">
        <v>1376</v>
      </c>
      <c r="O33" s="1021">
        <v>13</v>
      </c>
      <c r="P33" s="1023">
        <v>43089.52</v>
      </c>
      <c r="Q33" s="1023">
        <v>-37945.83</v>
      </c>
      <c r="R33" s="1023">
        <v>5143.6899999999996</v>
      </c>
      <c r="S33" s="1023">
        <v>5143.6899999999996</v>
      </c>
      <c r="T33" s="1023">
        <v>5143.6899999999996</v>
      </c>
      <c r="U33" s="1023">
        <v>5143.6899999999996</v>
      </c>
      <c r="V33" s="1023">
        <v>5143.6899999999996</v>
      </c>
    </row>
    <row r="34" spans="1:22" x14ac:dyDescent="0.25">
      <c r="A34" s="1103">
        <v>4089100100</v>
      </c>
      <c r="B34" s="1021">
        <v>2</v>
      </c>
      <c r="C34" s="1021">
        <v>4</v>
      </c>
      <c r="D34" s="1021">
        <v>3</v>
      </c>
      <c r="E34" s="1021" t="s">
        <v>1374</v>
      </c>
      <c r="F34" s="1021">
        <v>92</v>
      </c>
      <c r="G34" s="1021" t="s">
        <v>802</v>
      </c>
      <c r="H34" s="1021">
        <v>0</v>
      </c>
      <c r="I34" s="1022" t="s">
        <v>1234</v>
      </c>
      <c r="J34" s="1021">
        <v>1</v>
      </c>
      <c r="K34" s="1021">
        <v>20</v>
      </c>
      <c r="L34" s="1021">
        <v>1</v>
      </c>
      <c r="M34" s="1021">
        <v>4</v>
      </c>
      <c r="N34" s="1021" t="s">
        <v>1376</v>
      </c>
      <c r="O34" s="1021">
        <v>13</v>
      </c>
      <c r="P34" s="1023">
        <v>23249.96</v>
      </c>
      <c r="Q34" s="1023">
        <v>51338.54</v>
      </c>
      <c r="R34" s="1023">
        <v>74588.5</v>
      </c>
      <c r="S34" s="1023">
        <v>74588.5</v>
      </c>
      <c r="T34" s="1023">
        <v>74588.5</v>
      </c>
      <c r="U34" s="1023">
        <v>74588.5</v>
      </c>
      <c r="V34" s="1023">
        <v>74588.5</v>
      </c>
    </row>
    <row r="35" spans="1:22" x14ac:dyDescent="0.25">
      <c r="A35" s="1103">
        <v>4089100100</v>
      </c>
      <c r="B35" s="1021">
        <v>2</v>
      </c>
      <c r="C35" s="1021">
        <v>4</v>
      </c>
      <c r="D35" s="1021">
        <v>3</v>
      </c>
      <c r="E35" s="1021" t="s">
        <v>1374</v>
      </c>
      <c r="F35" s="1021">
        <v>92</v>
      </c>
      <c r="G35" s="1021" t="s">
        <v>802</v>
      </c>
      <c r="H35" s="1021">
        <v>0</v>
      </c>
      <c r="I35" s="1022" t="s">
        <v>1389</v>
      </c>
      <c r="J35" s="1021">
        <v>1</v>
      </c>
      <c r="K35" s="1021">
        <v>20</v>
      </c>
      <c r="L35" s="1021">
        <v>1</v>
      </c>
      <c r="M35" s="1021">
        <v>4</v>
      </c>
      <c r="N35" s="1021" t="s">
        <v>1376</v>
      </c>
      <c r="O35" s="1021">
        <v>13</v>
      </c>
      <c r="P35" s="1023">
        <v>85.34</v>
      </c>
      <c r="Q35" s="1023">
        <v>-85.34</v>
      </c>
      <c r="R35" s="1023">
        <v>0</v>
      </c>
      <c r="S35" s="1023">
        <v>0</v>
      </c>
      <c r="T35" s="1023">
        <v>0</v>
      </c>
      <c r="U35" s="1023">
        <v>0</v>
      </c>
      <c r="V35" s="1023">
        <v>0</v>
      </c>
    </row>
    <row r="36" spans="1:22" x14ac:dyDescent="0.25">
      <c r="A36" s="1103">
        <v>4089100100</v>
      </c>
      <c r="B36" s="1021">
        <v>2</v>
      </c>
      <c r="C36" s="1021">
        <v>4</v>
      </c>
      <c r="D36" s="1021">
        <v>3</v>
      </c>
      <c r="E36" s="1021" t="s">
        <v>1374</v>
      </c>
      <c r="F36" s="1021">
        <v>92</v>
      </c>
      <c r="G36" s="1021" t="s">
        <v>802</v>
      </c>
      <c r="H36" s="1021">
        <v>0</v>
      </c>
      <c r="I36" s="1022" t="s">
        <v>1241</v>
      </c>
      <c r="J36" s="1021">
        <v>1</v>
      </c>
      <c r="K36" s="1021">
        <v>20</v>
      </c>
      <c r="L36" s="1021">
        <v>1</v>
      </c>
      <c r="M36" s="1021">
        <v>4</v>
      </c>
      <c r="N36" s="1021" t="s">
        <v>1376</v>
      </c>
      <c r="O36" s="1021">
        <v>13</v>
      </c>
      <c r="P36" s="1023">
        <v>2853.62</v>
      </c>
      <c r="Q36" s="1023">
        <v>21088.91</v>
      </c>
      <c r="R36" s="1023">
        <v>23942.53</v>
      </c>
      <c r="S36" s="1023">
        <v>23942.53</v>
      </c>
      <c r="T36" s="1023">
        <v>23942.53</v>
      </c>
      <c r="U36" s="1023">
        <v>23039.53</v>
      </c>
      <c r="V36" s="1023">
        <v>23039.53</v>
      </c>
    </row>
    <row r="37" spans="1:22" x14ac:dyDescent="0.25">
      <c r="A37" s="1103">
        <v>4089100100</v>
      </c>
      <c r="B37" s="1021">
        <v>2</v>
      </c>
      <c r="C37" s="1021">
        <v>4</v>
      </c>
      <c r="D37" s="1021">
        <v>3</v>
      </c>
      <c r="E37" s="1021" t="s">
        <v>1374</v>
      </c>
      <c r="F37" s="1021">
        <v>92</v>
      </c>
      <c r="G37" s="1021" t="s">
        <v>802</v>
      </c>
      <c r="H37" s="1021">
        <v>0</v>
      </c>
      <c r="I37" s="1022" t="s">
        <v>1243</v>
      </c>
      <c r="J37" s="1021">
        <v>1</v>
      </c>
      <c r="K37" s="1021">
        <v>20</v>
      </c>
      <c r="L37" s="1021">
        <v>1</v>
      </c>
      <c r="M37" s="1021">
        <v>4</v>
      </c>
      <c r="N37" s="1021" t="s">
        <v>1376</v>
      </c>
      <c r="O37" s="1021">
        <v>13</v>
      </c>
      <c r="P37" s="1023">
        <v>1850.97</v>
      </c>
      <c r="Q37" s="1023">
        <v>-1006.97</v>
      </c>
      <c r="R37" s="1023">
        <v>844</v>
      </c>
      <c r="S37" s="1023">
        <v>844</v>
      </c>
      <c r="T37" s="1023">
        <v>844</v>
      </c>
      <c r="U37" s="1023">
        <v>844</v>
      </c>
      <c r="V37" s="1023">
        <v>844</v>
      </c>
    </row>
    <row r="38" spans="1:22" x14ac:dyDescent="0.25">
      <c r="A38" s="1103">
        <v>4089100100</v>
      </c>
      <c r="B38" s="1021">
        <v>2</v>
      </c>
      <c r="C38" s="1021">
        <v>4</v>
      </c>
      <c r="D38" s="1021">
        <v>3</v>
      </c>
      <c r="E38" s="1021" t="s">
        <v>1374</v>
      </c>
      <c r="F38" s="1021">
        <v>92</v>
      </c>
      <c r="G38" s="1021" t="s">
        <v>802</v>
      </c>
      <c r="H38" s="1021">
        <v>0</v>
      </c>
      <c r="I38" s="1022" t="s">
        <v>1247</v>
      </c>
      <c r="J38" s="1021">
        <v>1</v>
      </c>
      <c r="K38" s="1021">
        <v>20</v>
      </c>
      <c r="L38" s="1021">
        <v>1</v>
      </c>
      <c r="M38" s="1021">
        <v>4</v>
      </c>
      <c r="N38" s="1021" t="s">
        <v>1376</v>
      </c>
      <c r="O38" s="1021">
        <v>13</v>
      </c>
      <c r="P38" s="1023">
        <v>38803.019999999997</v>
      </c>
      <c r="Q38" s="1023">
        <v>40002.28</v>
      </c>
      <c r="R38" s="1023">
        <v>78805.3</v>
      </c>
      <c r="S38" s="1023">
        <v>78805.3</v>
      </c>
      <c r="T38" s="1023">
        <v>78805.3</v>
      </c>
      <c r="U38" s="1023">
        <v>75535.47</v>
      </c>
      <c r="V38" s="1023">
        <v>75535.47</v>
      </c>
    </row>
    <row r="39" spans="1:22" x14ac:dyDescent="0.25">
      <c r="A39" s="1103">
        <v>4089100100</v>
      </c>
      <c r="B39" s="1021">
        <v>2</v>
      </c>
      <c r="C39" s="1021">
        <v>4</v>
      </c>
      <c r="D39" s="1021">
        <v>3</v>
      </c>
      <c r="E39" s="1021" t="s">
        <v>1374</v>
      </c>
      <c r="F39" s="1021">
        <v>92</v>
      </c>
      <c r="G39" s="1021" t="s">
        <v>802</v>
      </c>
      <c r="H39" s="1021">
        <v>0</v>
      </c>
      <c r="I39" s="1022" t="s">
        <v>1249</v>
      </c>
      <c r="J39" s="1021">
        <v>1</v>
      </c>
      <c r="K39" s="1021">
        <v>20</v>
      </c>
      <c r="L39" s="1021">
        <v>1</v>
      </c>
      <c r="M39" s="1021">
        <v>4</v>
      </c>
      <c r="N39" s="1021" t="s">
        <v>1376</v>
      </c>
      <c r="O39" s="1021">
        <v>13</v>
      </c>
      <c r="P39" s="1023">
        <v>20160</v>
      </c>
      <c r="Q39" s="1023">
        <v>2241.4</v>
      </c>
      <c r="R39" s="1023">
        <v>22401.4</v>
      </c>
      <c r="S39" s="1023">
        <v>22401.4</v>
      </c>
      <c r="T39" s="1023">
        <v>22401.4</v>
      </c>
      <c r="U39" s="1023">
        <v>9761.4</v>
      </c>
      <c r="V39" s="1023">
        <v>9751.08</v>
      </c>
    </row>
    <row r="40" spans="1:22" x14ac:dyDescent="0.25">
      <c r="A40" s="1103">
        <v>4089100100</v>
      </c>
      <c r="B40" s="1021">
        <v>2</v>
      </c>
      <c r="C40" s="1021">
        <v>4</v>
      </c>
      <c r="D40" s="1021">
        <v>3</v>
      </c>
      <c r="E40" s="1021" t="s">
        <v>1374</v>
      </c>
      <c r="F40" s="1021">
        <v>92</v>
      </c>
      <c r="G40" s="1021" t="s">
        <v>802</v>
      </c>
      <c r="H40" s="1021">
        <v>0</v>
      </c>
      <c r="I40" s="1022" t="s">
        <v>1251</v>
      </c>
      <c r="J40" s="1021">
        <v>1</v>
      </c>
      <c r="K40" s="1021">
        <v>20</v>
      </c>
      <c r="L40" s="1021">
        <v>1</v>
      </c>
      <c r="M40" s="1021">
        <v>4</v>
      </c>
      <c r="N40" s="1021" t="s">
        <v>1376</v>
      </c>
      <c r="O40" s="1021">
        <v>13</v>
      </c>
      <c r="P40" s="1023">
        <v>1231.2</v>
      </c>
      <c r="Q40" s="1023">
        <v>-68.48</v>
      </c>
      <c r="R40" s="1023">
        <v>1162.72</v>
      </c>
      <c r="S40" s="1023">
        <v>1162.72</v>
      </c>
      <c r="T40" s="1023">
        <v>1162.72</v>
      </c>
      <c r="U40" s="1023">
        <v>1162.72</v>
      </c>
      <c r="V40" s="1023">
        <v>1162.72</v>
      </c>
    </row>
    <row r="41" spans="1:22" x14ac:dyDescent="0.25">
      <c r="A41" s="1103">
        <v>4089100100</v>
      </c>
      <c r="B41" s="1021">
        <v>2</v>
      </c>
      <c r="C41" s="1021">
        <v>4</v>
      </c>
      <c r="D41" s="1021">
        <v>3</v>
      </c>
      <c r="E41" s="1021" t="s">
        <v>1374</v>
      </c>
      <c r="F41" s="1021">
        <v>92</v>
      </c>
      <c r="G41" s="1021" t="s">
        <v>802</v>
      </c>
      <c r="H41" s="1021">
        <v>0</v>
      </c>
      <c r="I41" s="1022" t="s">
        <v>1390</v>
      </c>
      <c r="J41" s="1021">
        <v>1</v>
      </c>
      <c r="K41" s="1021">
        <v>20</v>
      </c>
      <c r="L41" s="1021">
        <v>1</v>
      </c>
      <c r="M41" s="1021">
        <v>4</v>
      </c>
      <c r="N41" s="1021" t="s">
        <v>1376</v>
      </c>
      <c r="O41" s="1021">
        <v>13</v>
      </c>
      <c r="P41" s="1023">
        <v>2898.52</v>
      </c>
      <c r="Q41" s="1023">
        <v>1027.1400000000001</v>
      </c>
      <c r="R41" s="1023">
        <v>3925.66</v>
      </c>
      <c r="S41" s="1023">
        <v>3925.66</v>
      </c>
      <c r="T41" s="1023">
        <v>3925.66</v>
      </c>
      <c r="U41" s="1023">
        <v>3372.39</v>
      </c>
      <c r="V41" s="1023">
        <v>3372.39</v>
      </c>
    </row>
    <row r="42" spans="1:22" x14ac:dyDescent="0.25">
      <c r="A42" s="1103">
        <v>4089100100</v>
      </c>
      <c r="B42" s="1021">
        <v>2</v>
      </c>
      <c r="C42" s="1021">
        <v>4</v>
      </c>
      <c r="D42" s="1021">
        <v>3</v>
      </c>
      <c r="E42" s="1021" t="s">
        <v>1374</v>
      </c>
      <c r="F42" s="1021">
        <v>92</v>
      </c>
      <c r="G42" s="1021" t="s">
        <v>802</v>
      </c>
      <c r="H42" s="1021">
        <v>0</v>
      </c>
      <c r="I42" s="1022" t="s">
        <v>1264</v>
      </c>
      <c r="J42" s="1021">
        <v>1</v>
      </c>
      <c r="K42" s="1021">
        <v>20</v>
      </c>
      <c r="L42" s="1021">
        <v>1</v>
      </c>
      <c r="M42" s="1021">
        <v>4</v>
      </c>
      <c r="N42" s="1021" t="s">
        <v>1376</v>
      </c>
      <c r="O42" s="1021">
        <v>13</v>
      </c>
      <c r="P42" s="1023">
        <v>52028.74</v>
      </c>
      <c r="Q42" s="1023">
        <v>550.53</v>
      </c>
      <c r="R42" s="1023">
        <v>52579.27</v>
      </c>
      <c r="S42" s="1023">
        <v>52579.27</v>
      </c>
      <c r="T42" s="1023">
        <v>52579.27</v>
      </c>
      <c r="U42" s="1023">
        <v>50574.62</v>
      </c>
      <c r="V42" s="1023">
        <v>48995.07</v>
      </c>
    </row>
    <row r="43" spans="1:22" x14ac:dyDescent="0.25">
      <c r="A43" s="1103">
        <v>4089100100</v>
      </c>
      <c r="B43" s="1021">
        <v>2</v>
      </c>
      <c r="C43" s="1021">
        <v>4</v>
      </c>
      <c r="D43" s="1021">
        <v>3</v>
      </c>
      <c r="E43" s="1021" t="s">
        <v>1374</v>
      </c>
      <c r="F43" s="1021">
        <v>92</v>
      </c>
      <c r="G43" s="1021" t="s">
        <v>802</v>
      </c>
      <c r="H43" s="1021">
        <v>0</v>
      </c>
      <c r="I43" s="1024" t="s">
        <v>1269</v>
      </c>
      <c r="J43" s="1021">
        <v>1</v>
      </c>
      <c r="K43" s="1021">
        <v>20</v>
      </c>
      <c r="L43" s="1021">
        <v>1</v>
      </c>
      <c r="M43" s="1021">
        <v>4</v>
      </c>
      <c r="N43" s="1021" t="s">
        <v>1376</v>
      </c>
      <c r="O43" s="1021">
        <v>13</v>
      </c>
      <c r="P43" s="1023">
        <v>24581.200000000001</v>
      </c>
      <c r="Q43" s="1023">
        <v>-1919.11</v>
      </c>
      <c r="R43" s="1023">
        <v>22662.09</v>
      </c>
      <c r="S43" s="1023">
        <v>22662.09</v>
      </c>
      <c r="T43" s="1023">
        <v>22662.09</v>
      </c>
      <c r="U43" s="1023">
        <v>21202.09</v>
      </c>
      <c r="V43" s="1023">
        <v>21202.09</v>
      </c>
    </row>
    <row r="44" spans="1:22" x14ac:dyDescent="0.25">
      <c r="A44" s="1103">
        <v>4089100100</v>
      </c>
      <c r="B44" s="1021">
        <v>2</v>
      </c>
      <c r="C44" s="1021">
        <v>4</v>
      </c>
      <c r="D44" s="1021">
        <v>3</v>
      </c>
      <c r="E44" s="1021" t="s">
        <v>1374</v>
      </c>
      <c r="F44" s="1021">
        <v>92</v>
      </c>
      <c r="G44" s="1021" t="s">
        <v>802</v>
      </c>
      <c r="H44" s="1021">
        <v>0</v>
      </c>
      <c r="I44" s="1022" t="s">
        <v>1271</v>
      </c>
      <c r="J44" s="1021">
        <v>1</v>
      </c>
      <c r="K44" s="1021">
        <v>20</v>
      </c>
      <c r="L44" s="1021">
        <v>1</v>
      </c>
      <c r="M44" s="1021">
        <v>4</v>
      </c>
      <c r="N44" s="1021" t="s">
        <v>1376</v>
      </c>
      <c r="O44" s="1021">
        <v>13</v>
      </c>
      <c r="P44" s="1023">
        <v>600</v>
      </c>
      <c r="Q44" s="1023">
        <v>0</v>
      </c>
      <c r="R44" s="1023">
        <v>600</v>
      </c>
      <c r="S44" s="1023">
        <v>600</v>
      </c>
      <c r="T44" s="1023">
        <v>600</v>
      </c>
      <c r="U44" s="1023">
        <v>600</v>
      </c>
      <c r="V44" s="1023">
        <v>600</v>
      </c>
    </row>
    <row r="45" spans="1:22" x14ac:dyDescent="0.25">
      <c r="A45" s="1103">
        <v>4089100100</v>
      </c>
      <c r="B45" s="1021">
        <v>2</v>
      </c>
      <c r="C45" s="1021">
        <v>4</v>
      </c>
      <c r="D45" s="1021">
        <v>3</v>
      </c>
      <c r="E45" s="1021" t="s">
        <v>1374</v>
      </c>
      <c r="F45" s="1021">
        <v>92</v>
      </c>
      <c r="G45" s="1021" t="s">
        <v>802</v>
      </c>
      <c r="H45" s="1021">
        <v>0</v>
      </c>
      <c r="I45" s="1022" t="s">
        <v>1275</v>
      </c>
      <c r="J45" s="1021">
        <v>1</v>
      </c>
      <c r="K45" s="1021">
        <v>20</v>
      </c>
      <c r="L45" s="1021">
        <v>1</v>
      </c>
      <c r="M45" s="1021">
        <v>4</v>
      </c>
      <c r="N45" s="1021" t="s">
        <v>1376</v>
      </c>
      <c r="O45" s="1021">
        <v>13</v>
      </c>
      <c r="P45" s="1023">
        <v>4339</v>
      </c>
      <c r="Q45" s="1023">
        <v>-4339</v>
      </c>
      <c r="R45" s="1023">
        <v>0</v>
      </c>
      <c r="S45" s="1023">
        <v>0</v>
      </c>
      <c r="T45" s="1023">
        <v>0</v>
      </c>
      <c r="U45" s="1023">
        <v>0</v>
      </c>
      <c r="V45" s="1023">
        <v>0</v>
      </c>
    </row>
    <row r="46" spans="1:22" x14ac:dyDescent="0.25">
      <c r="A46" s="1103">
        <v>4089100100</v>
      </c>
      <c r="B46" s="1021">
        <v>2</v>
      </c>
      <c r="C46" s="1021">
        <v>4</v>
      </c>
      <c r="D46" s="1021">
        <v>3</v>
      </c>
      <c r="E46" s="1021" t="s">
        <v>1374</v>
      </c>
      <c r="F46" s="1021">
        <v>92</v>
      </c>
      <c r="G46" s="1021" t="s">
        <v>802</v>
      </c>
      <c r="H46" s="1021">
        <v>0</v>
      </c>
      <c r="I46" s="1022" t="s">
        <v>1277</v>
      </c>
      <c r="J46" s="1021">
        <v>1</v>
      </c>
      <c r="K46" s="1021">
        <v>20</v>
      </c>
      <c r="L46" s="1021">
        <v>1</v>
      </c>
      <c r="M46" s="1021">
        <v>4</v>
      </c>
      <c r="N46" s="1021" t="s">
        <v>1376</v>
      </c>
      <c r="O46" s="1021">
        <v>13</v>
      </c>
      <c r="P46" s="1023">
        <v>31956.39</v>
      </c>
      <c r="Q46" s="1023">
        <v>-7569.97</v>
      </c>
      <c r="R46" s="1023">
        <v>24386.42</v>
      </c>
      <c r="S46" s="1023">
        <v>24386.42</v>
      </c>
      <c r="T46" s="1023">
        <v>24386.42</v>
      </c>
      <c r="U46" s="1023">
        <v>24386.42</v>
      </c>
      <c r="V46" s="1023">
        <v>24386.42</v>
      </c>
    </row>
    <row r="47" spans="1:22" x14ac:dyDescent="0.25">
      <c r="A47" s="1103">
        <v>4089100100</v>
      </c>
      <c r="B47" s="1021">
        <v>2</v>
      </c>
      <c r="C47" s="1021">
        <v>4</v>
      </c>
      <c r="D47" s="1021">
        <v>3</v>
      </c>
      <c r="E47" s="1021" t="s">
        <v>1374</v>
      </c>
      <c r="F47" s="1021">
        <v>92</v>
      </c>
      <c r="G47" s="1021" t="s">
        <v>802</v>
      </c>
      <c r="H47" s="1021">
        <v>0</v>
      </c>
      <c r="I47" s="1022" t="s">
        <v>1279</v>
      </c>
      <c r="J47" s="1021">
        <v>1</v>
      </c>
      <c r="K47" s="1021">
        <v>20</v>
      </c>
      <c r="L47" s="1021">
        <v>1</v>
      </c>
      <c r="M47" s="1021">
        <v>4</v>
      </c>
      <c r="N47" s="1021" t="s">
        <v>1376</v>
      </c>
      <c r="O47" s="1021">
        <v>13</v>
      </c>
      <c r="P47" s="1023">
        <v>133051.85</v>
      </c>
      <c r="Q47" s="1023">
        <v>40339.15</v>
      </c>
      <c r="R47" s="1023">
        <v>173391</v>
      </c>
      <c r="S47" s="1023">
        <v>173391</v>
      </c>
      <c r="T47" s="1023">
        <v>173391</v>
      </c>
      <c r="U47" s="1023">
        <v>140721</v>
      </c>
      <c r="V47" s="1023">
        <v>140721</v>
      </c>
    </row>
    <row r="48" spans="1:22" s="650" customFormat="1" x14ac:dyDescent="0.25">
      <c r="A48" s="1141">
        <v>4089100200</v>
      </c>
      <c r="B48" s="1142">
        <v>2</v>
      </c>
      <c r="C48" s="1142">
        <v>4</v>
      </c>
      <c r="D48" s="1142">
        <v>3</v>
      </c>
      <c r="E48" s="1142" t="s">
        <v>1374</v>
      </c>
      <c r="F48" s="1142">
        <v>92</v>
      </c>
      <c r="G48" s="1142" t="s">
        <v>802</v>
      </c>
      <c r="H48" s="1142">
        <v>0</v>
      </c>
      <c r="I48" s="1145" t="s">
        <v>1375</v>
      </c>
      <c r="J48" s="1021">
        <v>1</v>
      </c>
      <c r="K48" s="1142">
        <v>20</v>
      </c>
      <c r="L48" s="1142">
        <v>1</v>
      </c>
      <c r="M48" s="1142">
        <v>4</v>
      </c>
      <c r="N48" s="1142" t="s">
        <v>1376</v>
      </c>
      <c r="O48" s="1142">
        <v>13</v>
      </c>
      <c r="P48" s="1144">
        <v>12681712.210000001</v>
      </c>
      <c r="Q48" s="1144">
        <v>-1562325.6</v>
      </c>
      <c r="R48" s="1144">
        <v>11119386.609999999</v>
      </c>
      <c r="S48" s="1144">
        <v>11119386.609999999</v>
      </c>
      <c r="T48" s="1144">
        <v>11119386.609999999</v>
      </c>
      <c r="U48" s="1144">
        <v>11119386.609999999</v>
      </c>
      <c r="V48" s="1144">
        <v>11119386.609999999</v>
      </c>
    </row>
    <row r="49" spans="1:22" x14ac:dyDescent="0.25">
      <c r="A49" s="1103">
        <v>4089100200</v>
      </c>
      <c r="B49" s="1021">
        <v>2</v>
      </c>
      <c r="C49" s="1021">
        <v>4</v>
      </c>
      <c r="D49" s="1021">
        <v>3</v>
      </c>
      <c r="E49" s="1021" t="s">
        <v>1374</v>
      </c>
      <c r="F49" s="1021">
        <v>92</v>
      </c>
      <c r="G49" s="1021" t="s">
        <v>802</v>
      </c>
      <c r="H49" s="1021">
        <v>0</v>
      </c>
      <c r="I49" s="992" t="s">
        <v>1377</v>
      </c>
      <c r="J49" s="1021">
        <v>1</v>
      </c>
      <c r="K49" s="1021">
        <v>20</v>
      </c>
      <c r="L49" s="1021">
        <v>1</v>
      </c>
      <c r="M49" s="1021">
        <v>4</v>
      </c>
      <c r="N49" s="1021" t="s">
        <v>1376</v>
      </c>
      <c r="O49" s="1021">
        <v>13</v>
      </c>
      <c r="P49" s="1023">
        <v>1684417.5</v>
      </c>
      <c r="Q49" s="1023">
        <v>-619351.72</v>
      </c>
      <c r="R49" s="1023">
        <v>1065065.78</v>
      </c>
      <c r="S49" s="1023">
        <v>1065065.78</v>
      </c>
      <c r="T49" s="1023">
        <v>1065065.78</v>
      </c>
      <c r="U49" s="1023">
        <v>1059865.3</v>
      </c>
      <c r="V49" s="1023">
        <v>1059865.3</v>
      </c>
    </row>
    <row r="50" spans="1:22" x14ac:dyDescent="0.25">
      <c r="A50" s="1103">
        <v>4089100200</v>
      </c>
      <c r="B50" s="1021">
        <v>2</v>
      </c>
      <c r="C50" s="1021">
        <v>4</v>
      </c>
      <c r="D50" s="1021">
        <v>3</v>
      </c>
      <c r="E50" s="1021" t="s">
        <v>1374</v>
      </c>
      <c r="F50" s="1021">
        <v>92</v>
      </c>
      <c r="G50" s="1021" t="s">
        <v>802</v>
      </c>
      <c r="H50" s="1021">
        <v>0</v>
      </c>
      <c r="I50" s="992" t="s">
        <v>1378</v>
      </c>
      <c r="J50" s="1021">
        <v>1</v>
      </c>
      <c r="K50" s="1021">
        <v>20</v>
      </c>
      <c r="L50" s="1021">
        <v>1</v>
      </c>
      <c r="M50" s="1021">
        <v>4</v>
      </c>
      <c r="N50" s="1021" t="s">
        <v>1376</v>
      </c>
      <c r="O50" s="1021">
        <v>13</v>
      </c>
      <c r="P50" s="1023">
        <v>1063718.1599999999</v>
      </c>
      <c r="Q50" s="1023">
        <v>16381.84</v>
      </c>
      <c r="R50" s="1023">
        <v>1080100</v>
      </c>
      <c r="S50" s="1023">
        <v>1080100</v>
      </c>
      <c r="T50" s="1023">
        <v>1080100</v>
      </c>
      <c r="U50" s="1023">
        <v>1080100</v>
      </c>
      <c r="V50" s="1023">
        <v>1080100</v>
      </c>
    </row>
    <row r="51" spans="1:22" x14ac:dyDescent="0.25">
      <c r="A51" s="1103">
        <v>4089100200</v>
      </c>
      <c r="B51" s="1021">
        <v>2</v>
      </c>
      <c r="C51" s="1021">
        <v>4</v>
      </c>
      <c r="D51" s="1021">
        <v>3</v>
      </c>
      <c r="E51" s="1021" t="s">
        <v>1374</v>
      </c>
      <c r="F51" s="1021">
        <v>92</v>
      </c>
      <c r="G51" s="1021" t="s">
        <v>802</v>
      </c>
      <c r="H51" s="1021">
        <v>0</v>
      </c>
      <c r="I51" s="992" t="s">
        <v>1379</v>
      </c>
      <c r="J51" s="1021">
        <v>1</v>
      </c>
      <c r="K51" s="1021">
        <v>20</v>
      </c>
      <c r="L51" s="1021">
        <v>1</v>
      </c>
      <c r="M51" s="1021">
        <v>4</v>
      </c>
      <c r="N51" s="1021" t="s">
        <v>1376</v>
      </c>
      <c r="O51" s="1021">
        <v>13</v>
      </c>
      <c r="P51" s="1023">
        <v>373701.87</v>
      </c>
      <c r="Q51" s="1023">
        <v>34230.949999999997</v>
      </c>
      <c r="R51" s="1023">
        <v>407932.82</v>
      </c>
      <c r="S51" s="1023">
        <v>407932.82</v>
      </c>
      <c r="T51" s="1023">
        <v>407932.82</v>
      </c>
      <c r="U51" s="1023">
        <v>407932.82</v>
      </c>
      <c r="V51" s="1023">
        <v>407932.82</v>
      </c>
    </row>
    <row r="52" spans="1:22" x14ac:dyDescent="0.25">
      <c r="A52" s="1103">
        <v>4089100200</v>
      </c>
      <c r="B52" s="1021">
        <v>2</v>
      </c>
      <c r="C52" s="1021">
        <v>4</v>
      </c>
      <c r="D52" s="1021">
        <v>3</v>
      </c>
      <c r="E52" s="1021" t="s">
        <v>1374</v>
      </c>
      <c r="F52" s="1021">
        <v>92</v>
      </c>
      <c r="G52" s="1021" t="s">
        <v>802</v>
      </c>
      <c r="H52" s="1021">
        <v>0</v>
      </c>
      <c r="I52" s="992" t="s">
        <v>1380</v>
      </c>
      <c r="J52" s="1021">
        <v>1</v>
      </c>
      <c r="K52" s="1021">
        <v>20</v>
      </c>
      <c r="L52" s="1021">
        <v>1</v>
      </c>
      <c r="M52" s="1021">
        <v>4</v>
      </c>
      <c r="N52" s="1021" t="s">
        <v>1376</v>
      </c>
      <c r="O52" s="1021">
        <v>13</v>
      </c>
      <c r="P52" s="1023">
        <v>1277157.8799999999</v>
      </c>
      <c r="Q52" s="1023">
        <v>4901.4799999999996</v>
      </c>
      <c r="R52" s="1023">
        <v>1282059.3600000001</v>
      </c>
      <c r="S52" s="1023">
        <v>1282059.3600000001</v>
      </c>
      <c r="T52" s="1023">
        <v>1282059.3600000001</v>
      </c>
      <c r="U52" s="1023">
        <v>1276338.8400000001</v>
      </c>
      <c r="V52" s="1023">
        <v>1276338.8400000001</v>
      </c>
    </row>
    <row r="53" spans="1:22" x14ac:dyDescent="0.25">
      <c r="A53" s="1103">
        <v>4089100200</v>
      </c>
      <c r="B53" s="1021">
        <v>2</v>
      </c>
      <c r="C53" s="1021">
        <v>4</v>
      </c>
      <c r="D53" s="1021">
        <v>3</v>
      </c>
      <c r="E53" s="1021" t="s">
        <v>1374</v>
      </c>
      <c r="F53" s="1021">
        <v>92</v>
      </c>
      <c r="G53" s="1021" t="s">
        <v>802</v>
      </c>
      <c r="H53" s="1021">
        <v>0</v>
      </c>
      <c r="I53" s="992" t="s">
        <v>1381</v>
      </c>
      <c r="J53" s="1021">
        <v>1</v>
      </c>
      <c r="K53" s="1021">
        <v>20</v>
      </c>
      <c r="L53" s="1021">
        <v>1</v>
      </c>
      <c r="M53" s="1021">
        <v>4</v>
      </c>
      <c r="N53" s="1021" t="s">
        <v>1376</v>
      </c>
      <c r="O53" s="1021">
        <v>13</v>
      </c>
      <c r="P53" s="1023">
        <v>2166811.42</v>
      </c>
      <c r="Q53" s="1023">
        <v>-305821.61</v>
      </c>
      <c r="R53" s="1023">
        <v>1860989.81</v>
      </c>
      <c r="S53" s="1023">
        <v>1860989.81</v>
      </c>
      <c r="T53" s="1023">
        <v>1860989.81</v>
      </c>
      <c r="U53" s="1023">
        <v>1860989.81</v>
      </c>
      <c r="V53" s="1023">
        <v>1860989.81</v>
      </c>
    </row>
    <row r="54" spans="1:22" x14ac:dyDescent="0.25">
      <c r="A54" s="1103">
        <v>4089100200</v>
      </c>
      <c r="B54" s="1021">
        <v>2</v>
      </c>
      <c r="C54" s="1021">
        <v>4</v>
      </c>
      <c r="D54" s="1021">
        <v>3</v>
      </c>
      <c r="E54" s="1021" t="s">
        <v>1374</v>
      </c>
      <c r="F54" s="1021">
        <v>92</v>
      </c>
      <c r="G54" s="1021" t="s">
        <v>802</v>
      </c>
      <c r="H54" s="1021">
        <v>0</v>
      </c>
      <c r="I54" s="992" t="s">
        <v>1391</v>
      </c>
      <c r="J54" s="1021">
        <v>1</v>
      </c>
      <c r="K54" s="1021">
        <v>20</v>
      </c>
      <c r="L54" s="1021">
        <v>1</v>
      </c>
      <c r="M54" s="1021">
        <v>4</v>
      </c>
      <c r="N54" s="1021" t="s">
        <v>1376</v>
      </c>
      <c r="O54" s="1021">
        <v>13</v>
      </c>
      <c r="P54" s="1023">
        <v>261896.94</v>
      </c>
      <c r="Q54" s="1023">
        <v>-189811.49</v>
      </c>
      <c r="R54" s="1023">
        <v>72085.45</v>
      </c>
      <c r="S54" s="1023">
        <v>72085.45</v>
      </c>
      <c r="T54" s="1023">
        <v>72085.45</v>
      </c>
      <c r="U54" s="1023">
        <v>72085.45</v>
      </c>
      <c r="V54" s="1023">
        <v>72085.45</v>
      </c>
    </row>
    <row r="55" spans="1:22" x14ac:dyDescent="0.25">
      <c r="A55" s="1103">
        <v>4089100200</v>
      </c>
      <c r="B55" s="1021">
        <v>2</v>
      </c>
      <c r="C55" s="1021">
        <v>4</v>
      </c>
      <c r="D55" s="1021">
        <v>3</v>
      </c>
      <c r="E55" s="1021" t="s">
        <v>1374</v>
      </c>
      <c r="F55" s="1021">
        <v>92</v>
      </c>
      <c r="G55" s="1021" t="s">
        <v>802</v>
      </c>
      <c r="H55" s="1021">
        <v>0</v>
      </c>
      <c r="I55" s="992" t="s">
        <v>1382</v>
      </c>
      <c r="J55" s="1021">
        <v>1</v>
      </c>
      <c r="K55" s="1021">
        <v>20</v>
      </c>
      <c r="L55" s="1021">
        <v>1</v>
      </c>
      <c r="M55" s="1021">
        <v>4</v>
      </c>
      <c r="N55" s="1021" t="s">
        <v>1376</v>
      </c>
      <c r="O55" s="1021">
        <v>13</v>
      </c>
      <c r="P55" s="1023">
        <v>1544841.8</v>
      </c>
      <c r="Q55" s="1023">
        <v>35293.89</v>
      </c>
      <c r="R55" s="1023">
        <v>1580135.69</v>
      </c>
      <c r="S55" s="1023">
        <v>1580135.69</v>
      </c>
      <c r="T55" s="1023">
        <v>1580135.69</v>
      </c>
      <c r="U55" s="1023">
        <v>1448623.99</v>
      </c>
      <c r="V55" s="1023">
        <v>1448623.99</v>
      </c>
    </row>
    <row r="56" spans="1:22" x14ac:dyDescent="0.25">
      <c r="A56" s="1103">
        <v>4089100200</v>
      </c>
      <c r="B56" s="1021">
        <v>2</v>
      </c>
      <c r="C56" s="1021">
        <v>4</v>
      </c>
      <c r="D56" s="1021">
        <v>3</v>
      </c>
      <c r="E56" s="1021" t="s">
        <v>1374</v>
      </c>
      <c r="F56" s="1021">
        <v>92</v>
      </c>
      <c r="G56" s="1021" t="s">
        <v>802</v>
      </c>
      <c r="H56" s="1021">
        <v>0</v>
      </c>
      <c r="I56" s="992" t="s">
        <v>1383</v>
      </c>
      <c r="J56" s="1021">
        <v>1</v>
      </c>
      <c r="K56" s="1021">
        <v>20</v>
      </c>
      <c r="L56" s="1021">
        <v>1</v>
      </c>
      <c r="M56" s="1021">
        <v>4</v>
      </c>
      <c r="N56" s="1021" t="s">
        <v>1376</v>
      </c>
      <c r="O56" s="1021">
        <v>13</v>
      </c>
      <c r="P56" s="1023">
        <v>628731.84</v>
      </c>
      <c r="Q56" s="1023">
        <v>64217.23</v>
      </c>
      <c r="R56" s="1023">
        <v>692949.07</v>
      </c>
      <c r="S56" s="1023">
        <v>692949.07</v>
      </c>
      <c r="T56" s="1023">
        <v>692949.07</v>
      </c>
      <c r="U56" s="1023">
        <v>581222.49</v>
      </c>
      <c r="V56" s="1023">
        <v>581222.49</v>
      </c>
    </row>
    <row r="57" spans="1:22" x14ac:dyDescent="0.25">
      <c r="A57" s="1103">
        <v>4089100200</v>
      </c>
      <c r="B57" s="1021">
        <v>2</v>
      </c>
      <c r="C57" s="1021">
        <v>4</v>
      </c>
      <c r="D57" s="1021">
        <v>3</v>
      </c>
      <c r="E57" s="1021" t="s">
        <v>1374</v>
      </c>
      <c r="F57" s="1021">
        <v>92</v>
      </c>
      <c r="G57" s="1021" t="s">
        <v>802</v>
      </c>
      <c r="H57" s="1021">
        <v>0</v>
      </c>
      <c r="I57" s="992" t="s">
        <v>1384</v>
      </c>
      <c r="J57" s="1021">
        <v>1</v>
      </c>
      <c r="K57" s="1021">
        <v>20</v>
      </c>
      <c r="L57" s="1021">
        <v>1</v>
      </c>
      <c r="M57" s="1021">
        <v>4</v>
      </c>
      <c r="N57" s="1021" t="s">
        <v>1376</v>
      </c>
      <c r="O57" s="1021">
        <v>13</v>
      </c>
      <c r="P57" s="1023">
        <v>784989.29</v>
      </c>
      <c r="Q57" s="1023">
        <v>83458.37</v>
      </c>
      <c r="R57" s="1023">
        <v>868447.66</v>
      </c>
      <c r="S57" s="1023">
        <v>868447.66</v>
      </c>
      <c r="T57" s="1023">
        <v>868447.66</v>
      </c>
      <c r="U57" s="1023">
        <v>728230.8</v>
      </c>
      <c r="V57" s="1023">
        <v>728230.8</v>
      </c>
    </row>
    <row r="58" spans="1:22" x14ac:dyDescent="0.25">
      <c r="A58" s="1103">
        <v>4089100200</v>
      </c>
      <c r="B58" s="1021">
        <v>2</v>
      </c>
      <c r="C58" s="1021">
        <v>4</v>
      </c>
      <c r="D58" s="1021">
        <v>3</v>
      </c>
      <c r="E58" s="1021" t="s">
        <v>1374</v>
      </c>
      <c r="F58" s="1021">
        <v>92</v>
      </c>
      <c r="G58" s="1021" t="s">
        <v>802</v>
      </c>
      <c r="H58" s="1021">
        <v>0</v>
      </c>
      <c r="I58" s="992" t="s">
        <v>1385</v>
      </c>
      <c r="J58" s="1021">
        <v>1</v>
      </c>
      <c r="K58" s="1021">
        <v>20</v>
      </c>
      <c r="L58" s="1021">
        <v>1</v>
      </c>
      <c r="M58" s="1021">
        <v>4</v>
      </c>
      <c r="N58" s="1021" t="s">
        <v>1376</v>
      </c>
      <c r="O58" s="1021">
        <v>13</v>
      </c>
      <c r="P58" s="1023">
        <v>769770.99</v>
      </c>
      <c r="Q58" s="1023">
        <v>309615.73</v>
      </c>
      <c r="R58" s="1023">
        <v>1079386.72</v>
      </c>
      <c r="S58" s="1023">
        <v>1079386.72</v>
      </c>
      <c r="T58" s="1023">
        <v>1079386.72</v>
      </c>
      <c r="U58" s="1023">
        <v>895849.82</v>
      </c>
      <c r="V58" s="1023">
        <v>895849.82</v>
      </c>
    </row>
    <row r="59" spans="1:22" x14ac:dyDescent="0.25">
      <c r="A59" s="1103">
        <v>4089100200</v>
      </c>
      <c r="B59" s="1021">
        <v>2</v>
      </c>
      <c r="C59" s="1021">
        <v>4</v>
      </c>
      <c r="D59" s="1021">
        <v>3</v>
      </c>
      <c r="E59" s="1021" t="s">
        <v>1374</v>
      </c>
      <c r="F59" s="1021">
        <v>92</v>
      </c>
      <c r="G59" s="1021" t="s">
        <v>802</v>
      </c>
      <c r="H59" s="1021">
        <v>0</v>
      </c>
      <c r="I59" s="992" t="s">
        <v>1386</v>
      </c>
      <c r="J59" s="1021">
        <v>1</v>
      </c>
      <c r="K59" s="1021">
        <v>20</v>
      </c>
      <c r="L59" s="1021">
        <v>1</v>
      </c>
      <c r="M59" s="1021">
        <v>4</v>
      </c>
      <c r="N59" s="1021" t="s">
        <v>1376</v>
      </c>
      <c r="O59" s="1021">
        <v>13</v>
      </c>
      <c r="P59" s="1023">
        <v>22956.04</v>
      </c>
      <c r="Q59" s="1023">
        <v>338280.16</v>
      </c>
      <c r="R59" s="1023">
        <v>361236.2</v>
      </c>
      <c r="S59" s="1023">
        <v>361236.2</v>
      </c>
      <c r="T59" s="1023">
        <v>361236.2</v>
      </c>
      <c r="U59" s="1023">
        <v>367245.53</v>
      </c>
      <c r="V59" s="1023">
        <v>216789.04</v>
      </c>
    </row>
    <row r="60" spans="1:22" x14ac:dyDescent="0.25">
      <c r="A60" s="1103">
        <v>4089100200</v>
      </c>
      <c r="B60" s="1021">
        <v>2</v>
      </c>
      <c r="C60" s="1021">
        <v>4</v>
      </c>
      <c r="D60" s="1021">
        <v>3</v>
      </c>
      <c r="E60" s="1021" t="s">
        <v>1374</v>
      </c>
      <c r="F60" s="1021">
        <v>92</v>
      </c>
      <c r="G60" s="1021" t="s">
        <v>802</v>
      </c>
      <c r="H60" s="1021">
        <v>0</v>
      </c>
      <c r="I60" s="992" t="s">
        <v>1392</v>
      </c>
      <c r="J60" s="1021">
        <v>1</v>
      </c>
      <c r="K60" s="1021">
        <v>20</v>
      </c>
      <c r="L60" s="1021">
        <v>1</v>
      </c>
      <c r="M60" s="1021">
        <v>4</v>
      </c>
      <c r="N60" s="1021" t="s">
        <v>1376</v>
      </c>
      <c r="O60" s="1021">
        <v>13</v>
      </c>
      <c r="P60" s="1023">
        <v>77490</v>
      </c>
      <c r="Q60" s="1023">
        <v>-23690</v>
      </c>
      <c r="R60" s="1023">
        <v>53800</v>
      </c>
      <c r="S60" s="1023">
        <v>53800</v>
      </c>
      <c r="T60" s="1023">
        <v>53800</v>
      </c>
      <c r="U60" s="1023">
        <v>53800</v>
      </c>
      <c r="V60" s="1023">
        <v>53800</v>
      </c>
    </row>
    <row r="61" spans="1:22" x14ac:dyDescent="0.25">
      <c r="A61" s="1103">
        <v>4089100200</v>
      </c>
      <c r="B61" s="1021">
        <v>2</v>
      </c>
      <c r="C61" s="1021">
        <v>4</v>
      </c>
      <c r="D61" s="1021">
        <v>3</v>
      </c>
      <c r="E61" s="1021" t="s">
        <v>1374</v>
      </c>
      <c r="F61" s="1021">
        <v>92</v>
      </c>
      <c r="G61" s="1021" t="s">
        <v>802</v>
      </c>
      <c r="H61" s="1021">
        <v>0</v>
      </c>
      <c r="I61" s="992" t="s">
        <v>1393</v>
      </c>
      <c r="J61" s="1021">
        <v>1</v>
      </c>
      <c r="K61" s="1021">
        <v>20</v>
      </c>
      <c r="L61" s="1021">
        <v>1</v>
      </c>
      <c r="M61" s="1021">
        <v>4</v>
      </c>
      <c r="N61" s="1021" t="s">
        <v>1376</v>
      </c>
      <c r="O61" s="1021">
        <v>13</v>
      </c>
      <c r="P61" s="1023">
        <v>1277794.33</v>
      </c>
      <c r="Q61" s="1023">
        <v>-744152.36</v>
      </c>
      <c r="R61" s="1023">
        <v>533641.97</v>
      </c>
      <c r="S61" s="1023">
        <v>533641.97</v>
      </c>
      <c r="T61" s="1023">
        <v>533641.97</v>
      </c>
      <c r="U61" s="1023">
        <v>533641.97</v>
      </c>
      <c r="V61" s="1023">
        <v>533641.97</v>
      </c>
    </row>
    <row r="62" spans="1:22" x14ac:dyDescent="0.25">
      <c r="A62" s="1103">
        <v>4089100200</v>
      </c>
      <c r="B62" s="1021">
        <v>2</v>
      </c>
      <c r="C62" s="1021">
        <v>4</v>
      </c>
      <c r="D62" s="1021">
        <v>3</v>
      </c>
      <c r="E62" s="1021" t="s">
        <v>1374</v>
      </c>
      <c r="F62" s="1021">
        <v>92</v>
      </c>
      <c r="G62" s="1021" t="s">
        <v>802</v>
      </c>
      <c r="H62" s="1021">
        <v>0</v>
      </c>
      <c r="I62" s="992" t="s">
        <v>1394</v>
      </c>
      <c r="J62" s="1021">
        <v>1</v>
      </c>
      <c r="K62" s="1021">
        <v>20</v>
      </c>
      <c r="L62" s="1021">
        <v>1</v>
      </c>
      <c r="M62" s="1021">
        <v>4</v>
      </c>
      <c r="N62" s="1021" t="s">
        <v>1376</v>
      </c>
      <c r="O62" s="1021">
        <v>13</v>
      </c>
      <c r="P62" s="1023">
        <v>11340</v>
      </c>
      <c r="Q62" s="1023">
        <v>-8640</v>
      </c>
      <c r="R62" s="1023">
        <v>2700</v>
      </c>
      <c r="S62" s="1023">
        <v>2700</v>
      </c>
      <c r="T62" s="1023">
        <v>2700</v>
      </c>
      <c r="U62" s="1023">
        <v>2700</v>
      </c>
      <c r="V62" s="1023">
        <v>2700</v>
      </c>
    </row>
    <row r="63" spans="1:22" x14ac:dyDescent="0.25">
      <c r="A63" s="1103">
        <v>4089100200</v>
      </c>
      <c r="B63" s="1021">
        <v>2</v>
      </c>
      <c r="C63" s="1021">
        <v>4</v>
      </c>
      <c r="D63" s="1021">
        <v>3</v>
      </c>
      <c r="E63" s="1021" t="s">
        <v>1374</v>
      </c>
      <c r="F63" s="1021">
        <v>92</v>
      </c>
      <c r="G63" s="1021" t="s">
        <v>802</v>
      </c>
      <c r="H63" s="1021">
        <v>0</v>
      </c>
      <c r="I63" s="992" t="s">
        <v>1387</v>
      </c>
      <c r="J63" s="1021">
        <v>1</v>
      </c>
      <c r="K63" s="1021">
        <v>20</v>
      </c>
      <c r="L63" s="1021">
        <v>1</v>
      </c>
      <c r="M63" s="1021">
        <v>4</v>
      </c>
      <c r="N63" s="1021" t="s">
        <v>1376</v>
      </c>
      <c r="O63" s="1021">
        <v>13</v>
      </c>
      <c r="P63" s="1023">
        <v>1097990.1000000001</v>
      </c>
      <c r="Q63" s="1023">
        <v>1003346.86</v>
      </c>
      <c r="R63" s="1023">
        <v>2101336.96</v>
      </c>
      <c r="S63" s="1023">
        <v>2101336.96</v>
      </c>
      <c r="T63" s="1023">
        <v>2101336.96</v>
      </c>
      <c r="U63" s="1023">
        <v>1775763.79</v>
      </c>
      <c r="V63" s="1023">
        <v>1926220.28</v>
      </c>
    </row>
    <row r="64" spans="1:22" x14ac:dyDescent="0.25">
      <c r="A64" s="1103">
        <v>4089100200</v>
      </c>
      <c r="B64" s="1021">
        <v>2</v>
      </c>
      <c r="C64" s="1021">
        <v>4</v>
      </c>
      <c r="D64" s="1021">
        <v>3</v>
      </c>
      <c r="E64" s="1021" t="s">
        <v>1374</v>
      </c>
      <c r="F64" s="1021">
        <v>92</v>
      </c>
      <c r="G64" s="1021" t="s">
        <v>802</v>
      </c>
      <c r="H64" s="1021">
        <v>0</v>
      </c>
      <c r="I64" s="992" t="s">
        <v>1388</v>
      </c>
      <c r="J64" s="1021">
        <v>1</v>
      </c>
      <c r="K64" s="1021">
        <v>20</v>
      </c>
      <c r="L64" s="1021">
        <v>1</v>
      </c>
      <c r="M64" s="1021">
        <v>4</v>
      </c>
      <c r="N64" s="1021" t="s">
        <v>1376</v>
      </c>
      <c r="O64" s="1021">
        <v>13</v>
      </c>
      <c r="P64" s="1023">
        <v>547975.31000000006</v>
      </c>
      <c r="Q64" s="1023">
        <v>204379.93</v>
      </c>
      <c r="R64" s="1023">
        <v>752355.24</v>
      </c>
      <c r="S64" s="1023">
        <v>752355.24</v>
      </c>
      <c r="T64" s="1023">
        <v>752355.24</v>
      </c>
      <c r="U64" s="1023">
        <v>752355.24</v>
      </c>
      <c r="V64" s="1023">
        <v>752355.24</v>
      </c>
    </row>
    <row r="65" spans="1:22" x14ac:dyDescent="0.25">
      <c r="A65" s="1103">
        <v>4089100200</v>
      </c>
      <c r="B65" s="1021">
        <v>2</v>
      </c>
      <c r="C65" s="1021">
        <v>4</v>
      </c>
      <c r="D65" s="1021">
        <v>3</v>
      </c>
      <c r="E65" s="1021" t="s">
        <v>1374</v>
      </c>
      <c r="F65" s="1021">
        <v>92</v>
      </c>
      <c r="G65" s="1021" t="s">
        <v>802</v>
      </c>
      <c r="H65" s="1021">
        <v>0</v>
      </c>
      <c r="I65" s="992" t="s">
        <v>1152</v>
      </c>
      <c r="J65" s="1021">
        <v>1</v>
      </c>
      <c r="K65" s="1021">
        <v>20</v>
      </c>
      <c r="L65" s="1021">
        <v>1</v>
      </c>
      <c r="M65" s="1021">
        <v>4</v>
      </c>
      <c r="N65" s="1021" t="s">
        <v>1376</v>
      </c>
      <c r="O65" s="1021">
        <v>13</v>
      </c>
      <c r="P65" s="1023">
        <v>17376.93</v>
      </c>
      <c r="Q65" s="1023">
        <v>62564.23</v>
      </c>
      <c r="R65" s="1023">
        <v>79941.16</v>
      </c>
      <c r="S65" s="1023">
        <v>79941.16</v>
      </c>
      <c r="T65" s="1023">
        <v>79941.16</v>
      </c>
      <c r="U65" s="1023">
        <v>55234.93</v>
      </c>
      <c r="V65" s="1023">
        <v>55234.93</v>
      </c>
    </row>
    <row r="66" spans="1:22" x14ac:dyDescent="0.25">
      <c r="A66" s="1103">
        <v>4089100200</v>
      </c>
      <c r="B66" s="1021">
        <v>2</v>
      </c>
      <c r="C66" s="1021">
        <v>4</v>
      </c>
      <c r="D66" s="1021">
        <v>3</v>
      </c>
      <c r="E66" s="1021" t="s">
        <v>1374</v>
      </c>
      <c r="F66" s="1021">
        <v>92</v>
      </c>
      <c r="G66" s="1021" t="s">
        <v>802</v>
      </c>
      <c r="H66" s="1021">
        <v>0</v>
      </c>
      <c r="I66" s="992" t="s">
        <v>1158</v>
      </c>
      <c r="J66" s="1021">
        <v>1</v>
      </c>
      <c r="K66" s="1021">
        <v>20</v>
      </c>
      <c r="L66" s="1021">
        <v>1</v>
      </c>
      <c r="M66" s="1021">
        <v>4</v>
      </c>
      <c r="N66" s="1021" t="s">
        <v>1376</v>
      </c>
      <c r="O66" s="1021">
        <v>13</v>
      </c>
      <c r="P66" s="1023">
        <v>0</v>
      </c>
      <c r="Q66" s="1023">
        <v>8737.94</v>
      </c>
      <c r="R66" s="1023">
        <v>8737.94</v>
      </c>
      <c r="S66" s="1023">
        <v>8737.94</v>
      </c>
      <c r="T66" s="1023">
        <v>8737.94</v>
      </c>
      <c r="U66" s="1023">
        <v>8737.94</v>
      </c>
      <c r="V66" s="1023">
        <v>8737.94</v>
      </c>
    </row>
    <row r="67" spans="1:22" x14ac:dyDescent="0.25">
      <c r="A67" s="1103">
        <v>4089100200</v>
      </c>
      <c r="B67" s="1021">
        <v>2</v>
      </c>
      <c r="C67" s="1021">
        <v>4</v>
      </c>
      <c r="D67" s="1021">
        <v>3</v>
      </c>
      <c r="E67" s="1021" t="s">
        <v>1374</v>
      </c>
      <c r="F67" s="1021">
        <v>92</v>
      </c>
      <c r="G67" s="1021" t="s">
        <v>802</v>
      </c>
      <c r="H67" s="1021">
        <v>0</v>
      </c>
      <c r="I67" s="992" t="s">
        <v>1162</v>
      </c>
      <c r="J67" s="1021">
        <v>1</v>
      </c>
      <c r="K67" s="1021">
        <v>20</v>
      </c>
      <c r="L67" s="1021">
        <v>1</v>
      </c>
      <c r="M67" s="1021">
        <v>4</v>
      </c>
      <c r="N67" s="1021" t="s">
        <v>1376</v>
      </c>
      <c r="O67" s="1021">
        <v>13</v>
      </c>
      <c r="P67" s="1023">
        <v>117225.2</v>
      </c>
      <c r="Q67" s="1023">
        <v>-102219.85</v>
      </c>
      <c r="R67" s="1023">
        <v>15005.35</v>
      </c>
      <c r="S67" s="1023">
        <v>15005.35</v>
      </c>
      <c r="T67" s="1023">
        <v>15005.35</v>
      </c>
      <c r="U67" s="1023">
        <v>7005.35</v>
      </c>
      <c r="V67" s="1023">
        <v>7005.35</v>
      </c>
    </row>
    <row r="68" spans="1:22" x14ac:dyDescent="0.25">
      <c r="A68" s="1103">
        <v>4089100200</v>
      </c>
      <c r="B68" s="1021">
        <v>2</v>
      </c>
      <c r="C68" s="1021">
        <v>4</v>
      </c>
      <c r="D68" s="1021">
        <v>3</v>
      </c>
      <c r="E68" s="1021" t="s">
        <v>1374</v>
      </c>
      <c r="F68" s="1021">
        <v>92</v>
      </c>
      <c r="G68" s="1021" t="s">
        <v>802</v>
      </c>
      <c r="H68" s="1021">
        <v>0</v>
      </c>
      <c r="I68" s="992" t="s">
        <v>1166</v>
      </c>
      <c r="J68" s="1021">
        <v>1</v>
      </c>
      <c r="K68" s="1021">
        <v>20</v>
      </c>
      <c r="L68" s="1021">
        <v>1</v>
      </c>
      <c r="M68" s="1021">
        <v>4</v>
      </c>
      <c r="N68" s="1021" t="s">
        <v>1376</v>
      </c>
      <c r="O68" s="1021">
        <v>13</v>
      </c>
      <c r="P68" s="1023">
        <v>268.63</v>
      </c>
      <c r="Q68" s="1023">
        <v>252.32</v>
      </c>
      <c r="R68" s="1023">
        <v>520.95000000000005</v>
      </c>
      <c r="S68" s="1023">
        <v>520.95000000000005</v>
      </c>
      <c r="T68" s="1023">
        <v>520.95000000000005</v>
      </c>
      <c r="U68" s="1023">
        <v>520.95000000000005</v>
      </c>
      <c r="V68" s="1023">
        <v>520.95000000000005</v>
      </c>
    </row>
    <row r="69" spans="1:22" x14ac:dyDescent="0.25">
      <c r="A69" s="1103">
        <v>4089100200</v>
      </c>
      <c r="B69" s="1021">
        <v>2</v>
      </c>
      <c r="C69" s="1021">
        <v>4</v>
      </c>
      <c r="D69" s="1021">
        <v>3</v>
      </c>
      <c r="E69" s="1021" t="s">
        <v>1374</v>
      </c>
      <c r="F69" s="1021">
        <v>92</v>
      </c>
      <c r="G69" s="1021" t="s">
        <v>802</v>
      </c>
      <c r="H69" s="1021">
        <v>0</v>
      </c>
      <c r="I69" s="992" t="s">
        <v>1168</v>
      </c>
      <c r="J69" s="1021">
        <v>1</v>
      </c>
      <c r="K69" s="1021">
        <v>20</v>
      </c>
      <c r="L69" s="1021">
        <v>1</v>
      </c>
      <c r="M69" s="1021">
        <v>4</v>
      </c>
      <c r="N69" s="1021" t="s">
        <v>1376</v>
      </c>
      <c r="O69" s="1021">
        <v>13</v>
      </c>
      <c r="P69" s="1023">
        <v>28361.27</v>
      </c>
      <c r="Q69" s="1023">
        <v>1372.38</v>
      </c>
      <c r="R69" s="1023">
        <v>29733.65</v>
      </c>
      <c r="S69" s="1023">
        <v>29733.65</v>
      </c>
      <c r="T69" s="1023">
        <v>29733.65</v>
      </c>
      <c r="U69" s="1023">
        <v>10288.83</v>
      </c>
      <c r="V69" s="1023">
        <v>10288.83</v>
      </c>
    </row>
    <row r="70" spans="1:22" x14ac:dyDescent="0.25">
      <c r="A70" s="1103">
        <v>4089100200</v>
      </c>
      <c r="B70" s="1021">
        <v>2</v>
      </c>
      <c r="C70" s="1021">
        <v>4</v>
      </c>
      <c r="D70" s="1021">
        <v>3</v>
      </c>
      <c r="E70" s="1021" t="s">
        <v>1374</v>
      </c>
      <c r="F70" s="1021">
        <v>92</v>
      </c>
      <c r="G70" s="1021" t="s">
        <v>802</v>
      </c>
      <c r="H70" s="1021">
        <v>0</v>
      </c>
      <c r="I70" s="992" t="s">
        <v>1172</v>
      </c>
      <c r="J70" s="1021">
        <v>1</v>
      </c>
      <c r="K70" s="1021">
        <v>20</v>
      </c>
      <c r="L70" s="1021">
        <v>1</v>
      </c>
      <c r="M70" s="1021">
        <v>4</v>
      </c>
      <c r="N70" s="1021" t="s">
        <v>1376</v>
      </c>
      <c r="O70" s="1021">
        <v>13</v>
      </c>
      <c r="P70" s="1023">
        <v>806.47</v>
      </c>
      <c r="Q70" s="1023">
        <v>-806.47</v>
      </c>
      <c r="R70" s="1023">
        <v>0</v>
      </c>
      <c r="S70" s="1023">
        <v>0</v>
      </c>
      <c r="T70" s="1023">
        <v>0</v>
      </c>
      <c r="U70" s="1023">
        <v>0</v>
      </c>
      <c r="V70" s="1023">
        <v>0</v>
      </c>
    </row>
    <row r="71" spans="1:22" x14ac:dyDescent="0.25">
      <c r="A71" s="1103">
        <v>4089100200</v>
      </c>
      <c r="B71" s="1021">
        <v>2</v>
      </c>
      <c r="C71" s="1021">
        <v>4</v>
      </c>
      <c r="D71" s="1021">
        <v>3</v>
      </c>
      <c r="E71" s="1021" t="s">
        <v>1374</v>
      </c>
      <c r="F71" s="1021">
        <v>92</v>
      </c>
      <c r="G71" s="1021" t="s">
        <v>802</v>
      </c>
      <c r="H71" s="1021">
        <v>0</v>
      </c>
      <c r="I71" s="992" t="s">
        <v>1176</v>
      </c>
      <c r="J71" s="1021">
        <v>1</v>
      </c>
      <c r="K71" s="1021">
        <v>20</v>
      </c>
      <c r="L71" s="1021">
        <v>1</v>
      </c>
      <c r="M71" s="1021">
        <v>4</v>
      </c>
      <c r="N71" s="1021" t="s">
        <v>1376</v>
      </c>
      <c r="O71" s="1021">
        <v>13</v>
      </c>
      <c r="P71" s="1023">
        <v>320753.94</v>
      </c>
      <c r="Q71" s="1023">
        <v>-70494.44</v>
      </c>
      <c r="R71" s="1023">
        <v>250259.5</v>
      </c>
      <c r="S71" s="1023">
        <v>250259.5</v>
      </c>
      <c r="T71" s="1023">
        <v>250259.5</v>
      </c>
      <c r="U71" s="1023">
        <v>250259.5</v>
      </c>
      <c r="V71" s="1023">
        <v>250259.5</v>
      </c>
    </row>
    <row r="72" spans="1:22" x14ac:dyDescent="0.25">
      <c r="A72" s="1103">
        <v>4089100200</v>
      </c>
      <c r="B72" s="1021">
        <v>2</v>
      </c>
      <c r="C72" s="1021">
        <v>4</v>
      </c>
      <c r="D72" s="1021">
        <v>3</v>
      </c>
      <c r="E72" s="1021" t="s">
        <v>1374</v>
      </c>
      <c r="F72" s="1021">
        <v>92</v>
      </c>
      <c r="G72" s="1021" t="s">
        <v>802</v>
      </c>
      <c r="H72" s="1021">
        <v>0</v>
      </c>
      <c r="I72" s="992" t="s">
        <v>1180</v>
      </c>
      <c r="J72" s="1021">
        <v>1</v>
      </c>
      <c r="K72" s="1021">
        <v>20</v>
      </c>
      <c r="L72" s="1021">
        <v>1</v>
      </c>
      <c r="M72" s="1021">
        <v>4</v>
      </c>
      <c r="N72" s="1021" t="s">
        <v>1376</v>
      </c>
      <c r="O72" s="1021">
        <v>13</v>
      </c>
      <c r="P72" s="1023">
        <v>132884.73000000001</v>
      </c>
      <c r="Q72" s="1023">
        <v>-121148.54</v>
      </c>
      <c r="R72" s="1023">
        <v>11736.19</v>
      </c>
      <c r="S72" s="1023">
        <v>11736.19</v>
      </c>
      <c r="T72" s="1023">
        <v>11736.19</v>
      </c>
      <c r="U72" s="1023">
        <v>11736.19</v>
      </c>
      <c r="V72" s="1023">
        <v>11736.19</v>
      </c>
    </row>
    <row r="73" spans="1:22" x14ac:dyDescent="0.25">
      <c r="A73" s="1103">
        <v>4089100200</v>
      </c>
      <c r="B73" s="1021">
        <v>2</v>
      </c>
      <c r="C73" s="1021">
        <v>4</v>
      </c>
      <c r="D73" s="1021">
        <v>3</v>
      </c>
      <c r="E73" s="1021" t="s">
        <v>1374</v>
      </c>
      <c r="F73" s="1021">
        <v>92</v>
      </c>
      <c r="G73" s="1021" t="s">
        <v>802</v>
      </c>
      <c r="H73" s="1021">
        <v>0</v>
      </c>
      <c r="I73" s="992" t="s">
        <v>1184</v>
      </c>
      <c r="J73" s="1021">
        <v>1</v>
      </c>
      <c r="K73" s="1021">
        <v>20</v>
      </c>
      <c r="L73" s="1021">
        <v>1</v>
      </c>
      <c r="M73" s="1021">
        <v>4</v>
      </c>
      <c r="N73" s="1021" t="s">
        <v>1376</v>
      </c>
      <c r="O73" s="1021">
        <v>13</v>
      </c>
      <c r="P73" s="1023">
        <v>619.47</v>
      </c>
      <c r="Q73" s="1023">
        <v>12514.37</v>
      </c>
      <c r="R73" s="1023">
        <v>13133.84</v>
      </c>
      <c r="S73" s="1023">
        <v>13133.84</v>
      </c>
      <c r="T73" s="1023">
        <v>13133.84</v>
      </c>
      <c r="U73" s="1023">
        <v>8212.66</v>
      </c>
      <c r="V73" s="1023">
        <v>8212.66</v>
      </c>
    </row>
    <row r="74" spans="1:22" x14ac:dyDescent="0.25">
      <c r="A74" s="1103">
        <v>4089100200</v>
      </c>
      <c r="B74" s="1021">
        <v>2</v>
      </c>
      <c r="C74" s="1021">
        <v>4</v>
      </c>
      <c r="D74" s="1021">
        <v>3</v>
      </c>
      <c r="E74" s="1021" t="s">
        <v>1374</v>
      </c>
      <c r="F74" s="1021">
        <v>92</v>
      </c>
      <c r="G74" s="1021" t="s">
        <v>802</v>
      </c>
      <c r="H74" s="1021">
        <v>0</v>
      </c>
      <c r="I74" s="992" t="s">
        <v>1186</v>
      </c>
      <c r="J74" s="1021">
        <v>1</v>
      </c>
      <c r="K74" s="1021">
        <v>20</v>
      </c>
      <c r="L74" s="1021">
        <v>1</v>
      </c>
      <c r="M74" s="1021">
        <v>4</v>
      </c>
      <c r="N74" s="1021" t="s">
        <v>1376</v>
      </c>
      <c r="O74" s="1021">
        <v>13</v>
      </c>
      <c r="P74" s="1023">
        <v>2354.7199999999998</v>
      </c>
      <c r="Q74" s="1023">
        <v>1015.73</v>
      </c>
      <c r="R74" s="1023">
        <v>3370.45</v>
      </c>
      <c r="S74" s="1023">
        <v>3370.45</v>
      </c>
      <c r="T74" s="1023">
        <v>3370.45</v>
      </c>
      <c r="U74" s="1023">
        <v>3370.45</v>
      </c>
      <c r="V74" s="1023">
        <v>3370.45</v>
      </c>
    </row>
    <row r="75" spans="1:22" x14ac:dyDescent="0.25">
      <c r="A75" s="1103">
        <v>4089100200</v>
      </c>
      <c r="B75" s="1021">
        <v>2</v>
      </c>
      <c r="C75" s="1021">
        <v>4</v>
      </c>
      <c r="D75" s="1021">
        <v>3</v>
      </c>
      <c r="E75" s="1021" t="s">
        <v>1374</v>
      </c>
      <c r="F75" s="1021">
        <v>92</v>
      </c>
      <c r="G75" s="1021" t="s">
        <v>802</v>
      </c>
      <c r="H75" s="1021">
        <v>0</v>
      </c>
      <c r="I75" s="992" t="s">
        <v>1192</v>
      </c>
      <c r="J75" s="1021">
        <v>1</v>
      </c>
      <c r="K75" s="1021">
        <v>20</v>
      </c>
      <c r="L75" s="1021">
        <v>1</v>
      </c>
      <c r="M75" s="1021">
        <v>4</v>
      </c>
      <c r="N75" s="1021" t="s">
        <v>1376</v>
      </c>
      <c r="O75" s="1021">
        <v>13</v>
      </c>
      <c r="P75" s="1023">
        <v>443307.33</v>
      </c>
      <c r="Q75" s="1023">
        <v>-31453.55</v>
      </c>
      <c r="R75" s="1023">
        <v>411853.78</v>
      </c>
      <c r="S75" s="1023">
        <v>411853.78</v>
      </c>
      <c r="T75" s="1023">
        <v>411853.78</v>
      </c>
      <c r="U75" s="1023">
        <v>411853.78</v>
      </c>
      <c r="V75" s="1023">
        <v>411853.78</v>
      </c>
    </row>
    <row r="76" spans="1:22" x14ac:dyDescent="0.25">
      <c r="A76" s="1103">
        <v>4089100200</v>
      </c>
      <c r="B76" s="1021">
        <v>2</v>
      </c>
      <c r="C76" s="1021">
        <v>4</v>
      </c>
      <c r="D76" s="1021">
        <v>3</v>
      </c>
      <c r="E76" s="1021" t="s">
        <v>1374</v>
      </c>
      <c r="F76" s="1021">
        <v>92</v>
      </c>
      <c r="G76" s="1021" t="s">
        <v>802</v>
      </c>
      <c r="H76" s="1021">
        <v>0</v>
      </c>
      <c r="I76" s="992" t="s">
        <v>1194</v>
      </c>
      <c r="J76" s="1021">
        <v>1</v>
      </c>
      <c r="K76" s="1021">
        <v>20</v>
      </c>
      <c r="L76" s="1021">
        <v>1</v>
      </c>
      <c r="M76" s="1021">
        <v>4</v>
      </c>
      <c r="N76" s="1021" t="s">
        <v>1376</v>
      </c>
      <c r="O76" s="1021">
        <v>13</v>
      </c>
      <c r="P76" s="1023">
        <v>45377.599999999999</v>
      </c>
      <c r="Q76" s="1023">
        <v>-442.51</v>
      </c>
      <c r="R76" s="1023">
        <v>44935.09</v>
      </c>
      <c r="S76" s="1023">
        <v>44935.09</v>
      </c>
      <c r="T76" s="1023">
        <v>44935.09</v>
      </c>
      <c r="U76" s="1023">
        <v>44935.09</v>
      </c>
      <c r="V76" s="1023">
        <v>44935.09</v>
      </c>
    </row>
    <row r="77" spans="1:22" x14ac:dyDescent="0.25">
      <c r="A77" s="1103">
        <v>4089100200</v>
      </c>
      <c r="B77" s="1021">
        <v>2</v>
      </c>
      <c r="C77" s="1021">
        <v>4</v>
      </c>
      <c r="D77" s="1021">
        <v>3</v>
      </c>
      <c r="E77" s="1021" t="s">
        <v>1374</v>
      </c>
      <c r="F77" s="1021">
        <v>92</v>
      </c>
      <c r="G77" s="1021" t="s">
        <v>802</v>
      </c>
      <c r="H77" s="1021">
        <v>0</v>
      </c>
      <c r="I77" s="992" t="s">
        <v>1196</v>
      </c>
      <c r="J77" s="1021">
        <v>1</v>
      </c>
      <c r="K77" s="1021">
        <v>20</v>
      </c>
      <c r="L77" s="1021">
        <v>1</v>
      </c>
      <c r="M77" s="1021">
        <v>4</v>
      </c>
      <c r="N77" s="1021" t="s">
        <v>1376</v>
      </c>
      <c r="O77" s="1021">
        <v>13</v>
      </c>
      <c r="P77" s="1023">
        <v>146907.35999999999</v>
      </c>
      <c r="Q77" s="1023">
        <v>-5269</v>
      </c>
      <c r="R77" s="1023">
        <v>141638.35999999999</v>
      </c>
      <c r="S77" s="1023">
        <v>141638.35999999999</v>
      </c>
      <c r="T77" s="1023">
        <v>141638.35999999999</v>
      </c>
      <c r="U77" s="1023">
        <v>129703.12</v>
      </c>
      <c r="V77" s="1023">
        <v>129703.12</v>
      </c>
    </row>
    <row r="78" spans="1:22" x14ac:dyDescent="0.25">
      <c r="A78" s="1103">
        <v>4089100200</v>
      </c>
      <c r="B78" s="1021">
        <v>2</v>
      </c>
      <c r="C78" s="1021">
        <v>4</v>
      </c>
      <c r="D78" s="1021">
        <v>3</v>
      </c>
      <c r="E78" s="1021" t="s">
        <v>1374</v>
      </c>
      <c r="F78" s="1021">
        <v>92</v>
      </c>
      <c r="G78" s="1021" t="s">
        <v>802</v>
      </c>
      <c r="H78" s="1021">
        <v>0</v>
      </c>
      <c r="I78" s="992" t="s">
        <v>1198</v>
      </c>
      <c r="J78" s="1021">
        <v>1</v>
      </c>
      <c r="K78" s="1021">
        <v>20</v>
      </c>
      <c r="L78" s="1021">
        <v>1</v>
      </c>
      <c r="M78" s="1021">
        <v>4</v>
      </c>
      <c r="N78" s="1021" t="s">
        <v>1376</v>
      </c>
      <c r="O78" s="1021">
        <v>13</v>
      </c>
      <c r="P78" s="1023">
        <v>19822.740000000002</v>
      </c>
      <c r="Q78" s="1023">
        <v>12318.57</v>
      </c>
      <c r="R78" s="1023">
        <v>32141.31</v>
      </c>
      <c r="S78" s="1023">
        <v>32141.31</v>
      </c>
      <c r="T78" s="1023">
        <v>32141.31</v>
      </c>
      <c r="U78" s="1023">
        <v>32141.31</v>
      </c>
      <c r="V78" s="1023">
        <v>32141.31</v>
      </c>
    </row>
    <row r="79" spans="1:22" x14ac:dyDescent="0.25">
      <c r="A79" s="1103">
        <v>4089100200</v>
      </c>
      <c r="B79" s="1021">
        <v>2</v>
      </c>
      <c r="C79" s="1021">
        <v>4</v>
      </c>
      <c r="D79" s="1021">
        <v>3</v>
      </c>
      <c r="E79" s="1021" t="s">
        <v>1374</v>
      </c>
      <c r="F79" s="1021">
        <v>92</v>
      </c>
      <c r="G79" s="1021" t="s">
        <v>802</v>
      </c>
      <c r="H79" s="1021">
        <v>0</v>
      </c>
      <c r="I79" s="992" t="s">
        <v>1200</v>
      </c>
      <c r="J79" s="1021">
        <v>1</v>
      </c>
      <c r="K79" s="1021">
        <v>20</v>
      </c>
      <c r="L79" s="1021">
        <v>1</v>
      </c>
      <c r="M79" s="1021">
        <v>4</v>
      </c>
      <c r="N79" s="1021" t="s">
        <v>1376</v>
      </c>
      <c r="O79" s="1021">
        <v>13</v>
      </c>
      <c r="P79" s="1023">
        <v>196650.78</v>
      </c>
      <c r="Q79" s="1023">
        <v>-10468.85</v>
      </c>
      <c r="R79" s="1023">
        <v>186181.93</v>
      </c>
      <c r="S79" s="1023">
        <v>186181.93</v>
      </c>
      <c r="T79" s="1023">
        <v>186181.93</v>
      </c>
      <c r="U79" s="1023">
        <v>185614.67</v>
      </c>
      <c r="V79" s="1023">
        <v>185601.77</v>
      </c>
    </row>
    <row r="80" spans="1:22" x14ac:dyDescent="0.25">
      <c r="A80" s="1103">
        <v>4089100200</v>
      </c>
      <c r="B80" s="1021">
        <v>2</v>
      </c>
      <c r="C80" s="1021">
        <v>4</v>
      </c>
      <c r="D80" s="1021">
        <v>3</v>
      </c>
      <c r="E80" s="1021" t="s">
        <v>1374</v>
      </c>
      <c r="F80" s="1021">
        <v>92</v>
      </c>
      <c r="G80" s="1021" t="s">
        <v>802</v>
      </c>
      <c r="H80" s="1021">
        <v>0</v>
      </c>
      <c r="I80" s="992" t="s">
        <v>1202</v>
      </c>
      <c r="J80" s="1021">
        <v>1</v>
      </c>
      <c r="K80" s="1021">
        <v>20</v>
      </c>
      <c r="L80" s="1021">
        <v>1</v>
      </c>
      <c r="M80" s="1021">
        <v>4</v>
      </c>
      <c r="N80" s="1021" t="s">
        <v>1376</v>
      </c>
      <c r="O80" s="1021">
        <v>13</v>
      </c>
      <c r="P80" s="1023">
        <v>1257.96</v>
      </c>
      <c r="Q80" s="1023">
        <v>-1257.96</v>
      </c>
      <c r="R80" s="1023">
        <v>0</v>
      </c>
      <c r="S80" s="1023">
        <v>0</v>
      </c>
      <c r="T80" s="1023">
        <v>0</v>
      </c>
      <c r="U80" s="1023">
        <v>0</v>
      </c>
      <c r="V80" s="1023">
        <v>0</v>
      </c>
    </row>
    <row r="81" spans="1:22" x14ac:dyDescent="0.25">
      <c r="A81" s="1103">
        <v>4089100200</v>
      </c>
      <c r="B81" s="1021">
        <v>2</v>
      </c>
      <c r="C81" s="1021">
        <v>4</v>
      </c>
      <c r="D81" s="1021">
        <v>3</v>
      </c>
      <c r="E81" s="1021" t="s">
        <v>1374</v>
      </c>
      <c r="F81" s="1021">
        <v>92</v>
      </c>
      <c r="G81" s="1021" t="s">
        <v>802</v>
      </c>
      <c r="H81" s="1021">
        <v>0</v>
      </c>
      <c r="I81" s="992" t="s">
        <v>1204</v>
      </c>
      <c r="J81" s="1021">
        <v>1</v>
      </c>
      <c r="K81" s="1021">
        <v>20</v>
      </c>
      <c r="L81" s="1021">
        <v>1</v>
      </c>
      <c r="M81" s="1021">
        <v>4</v>
      </c>
      <c r="N81" s="1021" t="s">
        <v>1376</v>
      </c>
      <c r="O81" s="1021">
        <v>13</v>
      </c>
      <c r="P81" s="1023">
        <v>7168.64</v>
      </c>
      <c r="Q81" s="1023">
        <v>-4181.59</v>
      </c>
      <c r="R81" s="1023">
        <v>2987.05</v>
      </c>
      <c r="S81" s="1023">
        <v>2987.05</v>
      </c>
      <c r="T81" s="1023">
        <v>2987.05</v>
      </c>
      <c r="U81" s="1023">
        <v>2987.05</v>
      </c>
      <c r="V81" s="1023">
        <v>2987.05</v>
      </c>
    </row>
    <row r="82" spans="1:22" x14ac:dyDescent="0.25">
      <c r="A82" s="1103">
        <v>4089100200</v>
      </c>
      <c r="B82" s="1021">
        <v>2</v>
      </c>
      <c r="C82" s="1021">
        <v>4</v>
      </c>
      <c r="D82" s="1021">
        <v>3</v>
      </c>
      <c r="E82" s="1021" t="s">
        <v>1374</v>
      </c>
      <c r="F82" s="1021">
        <v>92</v>
      </c>
      <c r="G82" s="1021" t="s">
        <v>802</v>
      </c>
      <c r="H82" s="1021">
        <v>0</v>
      </c>
      <c r="I82" s="992" t="s">
        <v>1210</v>
      </c>
      <c r="J82" s="1021">
        <v>1</v>
      </c>
      <c r="K82" s="1021">
        <v>20</v>
      </c>
      <c r="L82" s="1021">
        <v>1</v>
      </c>
      <c r="M82" s="1021">
        <v>4</v>
      </c>
      <c r="N82" s="1021" t="s">
        <v>1376</v>
      </c>
      <c r="O82" s="1021">
        <v>13</v>
      </c>
      <c r="P82" s="1023">
        <v>34482.76</v>
      </c>
      <c r="Q82" s="1023">
        <v>0</v>
      </c>
      <c r="R82" s="1023">
        <v>34482.76</v>
      </c>
      <c r="S82" s="1023">
        <v>34482.76</v>
      </c>
      <c r="T82" s="1023">
        <v>34482.76</v>
      </c>
      <c r="U82" s="1023">
        <v>34482.76</v>
      </c>
      <c r="V82" s="1023">
        <v>34482.76</v>
      </c>
    </row>
    <row r="83" spans="1:22" x14ac:dyDescent="0.25">
      <c r="A83" s="1103">
        <v>4089100200</v>
      </c>
      <c r="B83" s="1021">
        <v>2</v>
      </c>
      <c r="C83" s="1021">
        <v>4</v>
      </c>
      <c r="D83" s="1021">
        <v>3</v>
      </c>
      <c r="E83" s="1021" t="s">
        <v>1374</v>
      </c>
      <c r="F83" s="1021">
        <v>92</v>
      </c>
      <c r="G83" s="1021" t="s">
        <v>802</v>
      </c>
      <c r="H83" s="1021">
        <v>0</v>
      </c>
      <c r="I83" s="992" t="s">
        <v>1212</v>
      </c>
      <c r="J83" s="1021">
        <v>1</v>
      </c>
      <c r="K83" s="1021">
        <v>20</v>
      </c>
      <c r="L83" s="1021">
        <v>1</v>
      </c>
      <c r="M83" s="1021">
        <v>4</v>
      </c>
      <c r="N83" s="1021" t="s">
        <v>1376</v>
      </c>
      <c r="O83" s="1021">
        <v>13</v>
      </c>
      <c r="P83" s="1023">
        <v>74699.179999999993</v>
      </c>
      <c r="Q83" s="1023">
        <v>-12423.92</v>
      </c>
      <c r="R83" s="1023">
        <v>62275.26</v>
      </c>
      <c r="S83" s="1023">
        <v>62275.26</v>
      </c>
      <c r="T83" s="1023">
        <v>62275.26</v>
      </c>
      <c r="U83" s="1023">
        <v>35281.410000000003</v>
      </c>
      <c r="V83" s="1023">
        <v>35281.410000000003</v>
      </c>
    </row>
    <row r="84" spans="1:22" x14ac:dyDescent="0.25">
      <c r="A84" s="1103">
        <v>4089100200</v>
      </c>
      <c r="B84" s="1021">
        <v>2</v>
      </c>
      <c r="C84" s="1021">
        <v>4</v>
      </c>
      <c r="D84" s="1021">
        <v>3</v>
      </c>
      <c r="E84" s="1021" t="s">
        <v>1374</v>
      </c>
      <c r="F84" s="1021">
        <v>92</v>
      </c>
      <c r="G84" s="1021" t="s">
        <v>802</v>
      </c>
      <c r="H84" s="1021">
        <v>0</v>
      </c>
      <c r="I84" s="992" t="s">
        <v>1214</v>
      </c>
      <c r="J84" s="1021">
        <v>1</v>
      </c>
      <c r="K84" s="1021">
        <v>20</v>
      </c>
      <c r="L84" s="1021">
        <v>1</v>
      </c>
      <c r="M84" s="1021">
        <v>4</v>
      </c>
      <c r="N84" s="1021" t="s">
        <v>1376</v>
      </c>
      <c r="O84" s="1021">
        <v>13</v>
      </c>
      <c r="P84" s="1023">
        <v>0</v>
      </c>
      <c r="Q84" s="1023">
        <v>16206.91</v>
      </c>
      <c r="R84" s="1023">
        <v>16206.91</v>
      </c>
      <c r="S84" s="1023">
        <v>16206.91</v>
      </c>
      <c r="T84" s="1023">
        <v>16206.91</v>
      </c>
      <c r="U84" s="1023">
        <v>16206.91</v>
      </c>
      <c r="V84" s="1023">
        <v>16206.91</v>
      </c>
    </row>
    <row r="85" spans="1:22" x14ac:dyDescent="0.25">
      <c r="A85" s="1103">
        <v>4089100200</v>
      </c>
      <c r="B85" s="1021">
        <v>2</v>
      </c>
      <c r="C85" s="1021">
        <v>4</v>
      </c>
      <c r="D85" s="1021">
        <v>3</v>
      </c>
      <c r="E85" s="1021" t="s">
        <v>1374</v>
      </c>
      <c r="F85" s="1021">
        <v>92</v>
      </c>
      <c r="G85" s="1021" t="s">
        <v>802</v>
      </c>
      <c r="H85" s="1021">
        <v>0</v>
      </c>
      <c r="I85" s="992" t="s">
        <v>1220</v>
      </c>
      <c r="J85" s="1021">
        <v>1</v>
      </c>
      <c r="K85" s="1021">
        <v>20</v>
      </c>
      <c r="L85" s="1021">
        <v>1</v>
      </c>
      <c r="M85" s="1021">
        <v>4</v>
      </c>
      <c r="N85" s="1021" t="s">
        <v>1376</v>
      </c>
      <c r="O85" s="1021">
        <v>13</v>
      </c>
      <c r="P85" s="1023">
        <v>382228.22</v>
      </c>
      <c r="Q85" s="1023">
        <v>-20485.5</v>
      </c>
      <c r="R85" s="1023">
        <v>361742.72</v>
      </c>
      <c r="S85" s="1023">
        <v>361742.72</v>
      </c>
      <c r="T85" s="1023">
        <v>361742.72</v>
      </c>
      <c r="U85" s="1023">
        <v>361742.72</v>
      </c>
      <c r="V85" s="1023">
        <v>361742.72</v>
      </c>
    </row>
    <row r="86" spans="1:22" x14ac:dyDescent="0.25">
      <c r="A86" s="1103">
        <v>4089100200</v>
      </c>
      <c r="B86" s="1021">
        <v>2</v>
      </c>
      <c r="C86" s="1021">
        <v>4</v>
      </c>
      <c r="D86" s="1021">
        <v>3</v>
      </c>
      <c r="E86" s="1021" t="s">
        <v>1374</v>
      </c>
      <c r="F86" s="1021">
        <v>92</v>
      </c>
      <c r="G86" s="1021" t="s">
        <v>802</v>
      </c>
      <c r="H86" s="1021">
        <v>0</v>
      </c>
      <c r="I86" s="992" t="s">
        <v>1224</v>
      </c>
      <c r="J86" s="1021">
        <v>1</v>
      </c>
      <c r="K86" s="1021">
        <v>20</v>
      </c>
      <c r="L86" s="1021">
        <v>1</v>
      </c>
      <c r="M86" s="1021">
        <v>4</v>
      </c>
      <c r="N86" s="1021" t="s">
        <v>1376</v>
      </c>
      <c r="O86" s="1021">
        <v>13</v>
      </c>
      <c r="P86" s="1023">
        <v>53364.46</v>
      </c>
      <c r="Q86" s="1023">
        <v>-53364.46</v>
      </c>
      <c r="R86" s="1023">
        <v>0</v>
      </c>
      <c r="S86" s="1023">
        <v>0</v>
      </c>
      <c r="T86" s="1023">
        <v>0</v>
      </c>
      <c r="U86" s="1023">
        <v>0</v>
      </c>
      <c r="V86" s="1023">
        <v>0</v>
      </c>
    </row>
    <row r="87" spans="1:22" x14ac:dyDescent="0.25">
      <c r="A87" s="1103">
        <v>4089100200</v>
      </c>
      <c r="B87" s="1021">
        <v>2</v>
      </c>
      <c r="C87" s="1021">
        <v>4</v>
      </c>
      <c r="D87" s="1021">
        <v>3</v>
      </c>
      <c r="E87" s="1021" t="s">
        <v>1374</v>
      </c>
      <c r="F87" s="1021">
        <v>92</v>
      </c>
      <c r="G87" s="1021" t="s">
        <v>802</v>
      </c>
      <c r="H87" s="1021">
        <v>0</v>
      </c>
      <c r="I87" s="992" t="s">
        <v>1234</v>
      </c>
      <c r="J87" s="1021">
        <v>1</v>
      </c>
      <c r="K87" s="1021">
        <v>20</v>
      </c>
      <c r="L87" s="1021">
        <v>1</v>
      </c>
      <c r="M87" s="1021">
        <v>4</v>
      </c>
      <c r="N87" s="1021" t="s">
        <v>1376</v>
      </c>
      <c r="O87" s="1021">
        <v>13</v>
      </c>
      <c r="P87" s="1023">
        <v>173204.03</v>
      </c>
      <c r="Q87" s="1023">
        <v>-287.43</v>
      </c>
      <c r="R87" s="1023">
        <v>172916.6</v>
      </c>
      <c r="S87" s="1023">
        <v>172916.6</v>
      </c>
      <c r="T87" s="1023">
        <v>172916.6</v>
      </c>
      <c r="U87" s="1023">
        <v>172916.6</v>
      </c>
      <c r="V87" s="1023">
        <v>172916.6</v>
      </c>
    </row>
    <row r="88" spans="1:22" x14ac:dyDescent="0.25">
      <c r="A88" s="1103">
        <v>4089100200</v>
      </c>
      <c r="B88" s="1021">
        <v>2</v>
      </c>
      <c r="C88" s="1021">
        <v>4</v>
      </c>
      <c r="D88" s="1021">
        <v>3</v>
      </c>
      <c r="E88" s="1021" t="s">
        <v>1374</v>
      </c>
      <c r="F88" s="1021">
        <v>92</v>
      </c>
      <c r="G88" s="1021" t="s">
        <v>802</v>
      </c>
      <c r="H88" s="1021">
        <v>0</v>
      </c>
      <c r="I88" s="992" t="s">
        <v>1241</v>
      </c>
      <c r="J88" s="1021">
        <v>1</v>
      </c>
      <c r="K88" s="1021">
        <v>20</v>
      </c>
      <c r="L88" s="1021">
        <v>1</v>
      </c>
      <c r="M88" s="1021">
        <v>4</v>
      </c>
      <c r="N88" s="1021" t="s">
        <v>1376</v>
      </c>
      <c r="O88" s="1021">
        <v>13</v>
      </c>
      <c r="P88" s="1023">
        <v>11772.4</v>
      </c>
      <c r="Q88" s="1023">
        <v>28490.7</v>
      </c>
      <c r="R88" s="1023">
        <v>40263.1</v>
      </c>
      <c r="S88" s="1023">
        <v>40263.1</v>
      </c>
      <c r="T88" s="1023">
        <v>40263.1</v>
      </c>
      <c r="U88" s="1023">
        <v>31209.11</v>
      </c>
      <c r="V88" s="1023">
        <v>31209.11</v>
      </c>
    </row>
    <row r="89" spans="1:22" x14ac:dyDescent="0.25">
      <c r="A89" s="1103">
        <v>4089100200</v>
      </c>
      <c r="B89" s="1021">
        <v>2</v>
      </c>
      <c r="C89" s="1021">
        <v>4</v>
      </c>
      <c r="D89" s="1021">
        <v>3</v>
      </c>
      <c r="E89" s="1021" t="s">
        <v>1374</v>
      </c>
      <c r="F89" s="1021">
        <v>92</v>
      </c>
      <c r="G89" s="1021" t="s">
        <v>802</v>
      </c>
      <c r="H89" s="1021">
        <v>0</v>
      </c>
      <c r="I89" s="992" t="s">
        <v>1243</v>
      </c>
      <c r="J89" s="1021">
        <v>1</v>
      </c>
      <c r="K89" s="1021">
        <v>20</v>
      </c>
      <c r="L89" s="1021">
        <v>1</v>
      </c>
      <c r="M89" s="1021">
        <v>4</v>
      </c>
      <c r="N89" s="1021" t="s">
        <v>1376</v>
      </c>
      <c r="O89" s="1021">
        <v>13</v>
      </c>
      <c r="P89" s="1023">
        <v>62917.72</v>
      </c>
      <c r="Q89" s="1023">
        <v>-49767.72</v>
      </c>
      <c r="R89" s="1023">
        <v>13150</v>
      </c>
      <c r="S89" s="1023">
        <v>13150</v>
      </c>
      <c r="T89" s="1023">
        <v>13150</v>
      </c>
      <c r="U89" s="1023">
        <v>13150</v>
      </c>
      <c r="V89" s="1023">
        <v>13150</v>
      </c>
    </row>
    <row r="90" spans="1:22" x14ac:dyDescent="0.25">
      <c r="A90" s="1103">
        <v>4089100200</v>
      </c>
      <c r="B90" s="1021">
        <v>2</v>
      </c>
      <c r="C90" s="1021">
        <v>4</v>
      </c>
      <c r="D90" s="1021">
        <v>3</v>
      </c>
      <c r="E90" s="1021" t="s">
        <v>1374</v>
      </c>
      <c r="F90" s="1021">
        <v>92</v>
      </c>
      <c r="G90" s="1021" t="s">
        <v>802</v>
      </c>
      <c r="H90" s="1021">
        <v>0</v>
      </c>
      <c r="I90" s="992" t="s">
        <v>1247</v>
      </c>
      <c r="J90" s="1021">
        <v>1</v>
      </c>
      <c r="K90" s="1021">
        <v>20</v>
      </c>
      <c r="L90" s="1021">
        <v>1</v>
      </c>
      <c r="M90" s="1021">
        <v>4</v>
      </c>
      <c r="N90" s="1021" t="s">
        <v>1376</v>
      </c>
      <c r="O90" s="1021">
        <v>13</v>
      </c>
      <c r="P90" s="1023">
        <v>48109.91</v>
      </c>
      <c r="Q90" s="1023">
        <v>-25051.82</v>
      </c>
      <c r="R90" s="1023">
        <v>23058.09</v>
      </c>
      <c r="S90" s="1023">
        <v>23058.09</v>
      </c>
      <c r="T90" s="1023">
        <v>23058.09</v>
      </c>
      <c r="U90" s="1023">
        <v>11274.81</v>
      </c>
      <c r="V90" s="1023">
        <v>11274.81</v>
      </c>
    </row>
    <row r="91" spans="1:22" x14ac:dyDescent="0.25">
      <c r="A91" s="1103">
        <v>4089100200</v>
      </c>
      <c r="B91" s="1021">
        <v>2</v>
      </c>
      <c r="C91" s="1021">
        <v>4</v>
      </c>
      <c r="D91" s="1021">
        <v>3</v>
      </c>
      <c r="E91" s="1021" t="s">
        <v>1374</v>
      </c>
      <c r="F91" s="1021">
        <v>92</v>
      </c>
      <c r="G91" s="1021" t="s">
        <v>802</v>
      </c>
      <c r="H91" s="1021">
        <v>0</v>
      </c>
      <c r="I91" s="992" t="s">
        <v>1249</v>
      </c>
      <c r="J91" s="1021">
        <v>1</v>
      </c>
      <c r="K91" s="1021">
        <v>20</v>
      </c>
      <c r="L91" s="1021">
        <v>1</v>
      </c>
      <c r="M91" s="1021">
        <v>4</v>
      </c>
      <c r="N91" s="1021" t="s">
        <v>1376</v>
      </c>
      <c r="O91" s="1021">
        <v>13</v>
      </c>
      <c r="P91" s="1023">
        <v>252000</v>
      </c>
      <c r="Q91" s="1023">
        <v>-42400</v>
      </c>
      <c r="R91" s="1023">
        <v>209600</v>
      </c>
      <c r="S91" s="1023">
        <v>209600</v>
      </c>
      <c r="T91" s="1023">
        <v>209600</v>
      </c>
      <c r="U91" s="1023">
        <v>51600</v>
      </c>
      <c r="V91" s="1023">
        <v>51471</v>
      </c>
    </row>
    <row r="92" spans="1:22" x14ac:dyDescent="0.25">
      <c r="A92" s="1103">
        <v>4089100200</v>
      </c>
      <c r="B92" s="1021">
        <v>2</v>
      </c>
      <c r="C92" s="1021">
        <v>4</v>
      </c>
      <c r="D92" s="1021">
        <v>3</v>
      </c>
      <c r="E92" s="1021" t="s">
        <v>1374</v>
      </c>
      <c r="F92" s="1021">
        <v>92</v>
      </c>
      <c r="G92" s="1021" t="s">
        <v>802</v>
      </c>
      <c r="H92" s="1021">
        <v>0</v>
      </c>
      <c r="I92" s="992" t="s">
        <v>1251</v>
      </c>
      <c r="J92" s="1021">
        <v>1</v>
      </c>
      <c r="K92" s="1021">
        <v>20</v>
      </c>
      <c r="L92" s="1021">
        <v>1</v>
      </c>
      <c r="M92" s="1021">
        <v>4</v>
      </c>
      <c r="N92" s="1021" t="s">
        <v>1376</v>
      </c>
      <c r="O92" s="1021">
        <v>13</v>
      </c>
      <c r="P92" s="1023">
        <v>15390</v>
      </c>
      <c r="Q92" s="1023">
        <v>-856.08</v>
      </c>
      <c r="R92" s="1023">
        <v>14533.92</v>
      </c>
      <c r="S92" s="1023">
        <v>14533.92</v>
      </c>
      <c r="T92" s="1023">
        <v>14533.92</v>
      </c>
      <c r="U92" s="1023">
        <v>14533.92</v>
      </c>
      <c r="V92" s="1023">
        <v>14533.92</v>
      </c>
    </row>
    <row r="93" spans="1:22" x14ac:dyDescent="0.25">
      <c r="A93" s="1103">
        <v>4089100200</v>
      </c>
      <c r="B93" s="1021">
        <v>2</v>
      </c>
      <c r="C93" s="1021">
        <v>4</v>
      </c>
      <c r="D93" s="1021">
        <v>3</v>
      </c>
      <c r="E93" s="1021" t="s">
        <v>1374</v>
      </c>
      <c r="F93" s="1021">
        <v>92</v>
      </c>
      <c r="G93" s="1021" t="s">
        <v>802</v>
      </c>
      <c r="H93" s="1021">
        <v>0</v>
      </c>
      <c r="I93" s="992" t="s">
        <v>1257</v>
      </c>
      <c r="J93" s="1021">
        <v>1</v>
      </c>
      <c r="K93" s="1021">
        <v>20</v>
      </c>
      <c r="L93" s="1021">
        <v>1</v>
      </c>
      <c r="M93" s="1021">
        <v>4</v>
      </c>
      <c r="N93" s="1021" t="s">
        <v>1376</v>
      </c>
      <c r="O93" s="1021">
        <v>13</v>
      </c>
      <c r="P93" s="1023">
        <v>139200</v>
      </c>
      <c r="Q93" s="1023">
        <v>77200</v>
      </c>
      <c r="R93" s="1023">
        <v>216400</v>
      </c>
      <c r="S93" s="1023">
        <v>216400</v>
      </c>
      <c r="T93" s="1023">
        <v>216400</v>
      </c>
      <c r="U93" s="1023">
        <v>216400</v>
      </c>
      <c r="V93" s="1023">
        <v>216400</v>
      </c>
    </row>
    <row r="94" spans="1:22" x14ac:dyDescent="0.25">
      <c r="A94" s="1103">
        <v>4089100200</v>
      </c>
      <c r="B94" s="1021">
        <v>2</v>
      </c>
      <c r="C94" s="1021">
        <v>4</v>
      </c>
      <c r="D94" s="1021">
        <v>3</v>
      </c>
      <c r="E94" s="1021" t="s">
        <v>1374</v>
      </c>
      <c r="F94" s="1021">
        <v>92</v>
      </c>
      <c r="G94" s="1021" t="s">
        <v>802</v>
      </c>
      <c r="H94" s="1021">
        <v>0</v>
      </c>
      <c r="I94" s="992" t="s">
        <v>1259</v>
      </c>
      <c r="J94" s="1021">
        <v>1</v>
      </c>
      <c r="K94" s="1021">
        <v>20</v>
      </c>
      <c r="L94" s="1021">
        <v>1</v>
      </c>
      <c r="M94" s="1021">
        <v>4</v>
      </c>
      <c r="N94" s="1021" t="s">
        <v>1376</v>
      </c>
      <c r="O94" s="1021">
        <v>13</v>
      </c>
      <c r="P94" s="1023">
        <v>15750</v>
      </c>
      <c r="Q94" s="1023">
        <v>5250</v>
      </c>
      <c r="R94" s="1023">
        <v>21000</v>
      </c>
      <c r="S94" s="1023">
        <v>21000</v>
      </c>
      <c r="T94" s="1023">
        <v>21000</v>
      </c>
      <c r="U94" s="1023">
        <v>19250</v>
      </c>
      <c r="V94" s="1023">
        <v>19250</v>
      </c>
    </row>
    <row r="95" spans="1:22" x14ac:dyDescent="0.25">
      <c r="A95" s="1103">
        <v>4089100200</v>
      </c>
      <c r="B95" s="1021">
        <v>2</v>
      </c>
      <c r="C95" s="1021">
        <v>4</v>
      </c>
      <c r="D95" s="1021">
        <v>3</v>
      </c>
      <c r="E95" s="1021" t="s">
        <v>1374</v>
      </c>
      <c r="F95" s="1021">
        <v>92</v>
      </c>
      <c r="G95" s="1021" t="s">
        <v>802</v>
      </c>
      <c r="H95" s="1021">
        <v>0</v>
      </c>
      <c r="I95" s="992" t="s">
        <v>1390</v>
      </c>
      <c r="J95" s="1021">
        <v>1</v>
      </c>
      <c r="K95" s="1021">
        <v>20</v>
      </c>
      <c r="L95" s="1021">
        <v>1</v>
      </c>
      <c r="M95" s="1021">
        <v>4</v>
      </c>
      <c r="N95" s="1021" t="s">
        <v>1376</v>
      </c>
      <c r="O95" s="1021">
        <v>13</v>
      </c>
      <c r="P95" s="1023">
        <v>160.05000000000001</v>
      </c>
      <c r="Q95" s="1023">
        <v>580.47</v>
      </c>
      <c r="R95" s="1023">
        <v>740.52</v>
      </c>
      <c r="S95" s="1023">
        <v>740.52</v>
      </c>
      <c r="T95" s="1023">
        <v>740.52</v>
      </c>
      <c r="U95" s="1023">
        <v>740.52</v>
      </c>
      <c r="V95" s="1023">
        <v>740.52</v>
      </c>
    </row>
    <row r="96" spans="1:22" x14ac:dyDescent="0.25">
      <c r="A96" s="1103">
        <v>4089100200</v>
      </c>
      <c r="B96" s="1021">
        <v>2</v>
      </c>
      <c r="C96" s="1021">
        <v>4</v>
      </c>
      <c r="D96" s="1021">
        <v>3</v>
      </c>
      <c r="E96" s="1021" t="s">
        <v>1374</v>
      </c>
      <c r="F96" s="1021">
        <v>92</v>
      </c>
      <c r="G96" s="1021" t="s">
        <v>802</v>
      </c>
      <c r="H96" s="1021">
        <v>0</v>
      </c>
      <c r="I96" s="992" t="s">
        <v>1264</v>
      </c>
      <c r="J96" s="1021">
        <v>1</v>
      </c>
      <c r="K96" s="1021">
        <v>20</v>
      </c>
      <c r="L96" s="1021">
        <v>1</v>
      </c>
      <c r="M96" s="1021">
        <v>4</v>
      </c>
      <c r="N96" s="1021" t="s">
        <v>1376</v>
      </c>
      <c r="O96" s="1021">
        <v>13</v>
      </c>
      <c r="P96" s="1023">
        <v>28241.54</v>
      </c>
      <c r="Q96" s="1023">
        <v>-9715.44</v>
      </c>
      <c r="R96" s="1023">
        <v>18526.099999999999</v>
      </c>
      <c r="S96" s="1023">
        <v>18526.099999999999</v>
      </c>
      <c r="T96" s="1023">
        <v>18526.099999999999</v>
      </c>
      <c r="U96" s="1023">
        <v>19260.14</v>
      </c>
      <c r="V96" s="1023">
        <v>17750.63</v>
      </c>
    </row>
    <row r="97" spans="1:22" x14ac:dyDescent="0.25">
      <c r="A97" s="1103">
        <v>4089100200</v>
      </c>
      <c r="B97" s="1021">
        <v>2</v>
      </c>
      <c r="C97" s="1021">
        <v>4</v>
      </c>
      <c r="D97" s="1021">
        <v>3</v>
      </c>
      <c r="E97" s="1021" t="s">
        <v>1374</v>
      </c>
      <c r="F97" s="1021">
        <v>92</v>
      </c>
      <c r="G97" s="1021" t="s">
        <v>802</v>
      </c>
      <c r="H97" s="1021">
        <v>0</v>
      </c>
      <c r="I97" s="992" t="s">
        <v>1269</v>
      </c>
      <c r="J97" s="1021">
        <v>1</v>
      </c>
      <c r="K97" s="1021">
        <v>20</v>
      </c>
      <c r="L97" s="1021">
        <v>1</v>
      </c>
      <c r="M97" s="1021">
        <v>4</v>
      </c>
      <c r="N97" s="1021" t="s">
        <v>1376</v>
      </c>
      <c r="O97" s="1021">
        <v>13</v>
      </c>
      <c r="P97" s="1023">
        <v>369855.9</v>
      </c>
      <c r="Q97" s="1023">
        <v>-282817.27</v>
      </c>
      <c r="R97" s="1023">
        <v>87038.63</v>
      </c>
      <c r="S97" s="1023">
        <v>87038.63</v>
      </c>
      <c r="T97" s="1023">
        <v>87038.63</v>
      </c>
      <c r="U97" s="1023">
        <v>78549.91</v>
      </c>
      <c r="V97" s="1023">
        <v>76935.91</v>
      </c>
    </row>
    <row r="98" spans="1:22" x14ac:dyDescent="0.25">
      <c r="A98" s="1103">
        <v>4089100200</v>
      </c>
      <c r="B98" s="1021">
        <v>2</v>
      </c>
      <c r="C98" s="1021">
        <v>4</v>
      </c>
      <c r="D98" s="1021">
        <v>3</v>
      </c>
      <c r="E98" s="1021" t="s">
        <v>1374</v>
      </c>
      <c r="F98" s="1021">
        <v>92</v>
      </c>
      <c r="G98" s="1021" t="s">
        <v>802</v>
      </c>
      <c r="H98" s="1021">
        <v>0</v>
      </c>
      <c r="I98" s="992" t="s">
        <v>1271</v>
      </c>
      <c r="J98" s="1021">
        <v>1</v>
      </c>
      <c r="K98" s="1021">
        <v>20</v>
      </c>
      <c r="L98" s="1021">
        <v>1</v>
      </c>
      <c r="M98" s="1021">
        <v>4</v>
      </c>
      <c r="N98" s="1021" t="s">
        <v>1376</v>
      </c>
      <c r="O98" s="1021">
        <v>13</v>
      </c>
      <c r="P98" s="1023">
        <v>7500</v>
      </c>
      <c r="Q98" s="1023">
        <v>0</v>
      </c>
      <c r="R98" s="1023">
        <v>7500</v>
      </c>
      <c r="S98" s="1023">
        <v>7500</v>
      </c>
      <c r="T98" s="1023">
        <v>7500</v>
      </c>
      <c r="U98" s="1023">
        <v>7500</v>
      </c>
      <c r="V98" s="1023">
        <v>7500</v>
      </c>
    </row>
    <row r="99" spans="1:22" ht="16.5" customHeight="1" x14ac:dyDescent="0.25">
      <c r="A99" s="1103">
        <v>4089100200</v>
      </c>
      <c r="B99" s="1021">
        <v>2</v>
      </c>
      <c r="C99" s="1021">
        <v>4</v>
      </c>
      <c r="D99" s="1021">
        <v>3</v>
      </c>
      <c r="E99" s="1021" t="s">
        <v>1374</v>
      </c>
      <c r="F99" s="1021">
        <v>92</v>
      </c>
      <c r="G99" s="1021" t="s">
        <v>802</v>
      </c>
      <c r="H99" s="1021">
        <v>0</v>
      </c>
      <c r="I99" s="992" t="s">
        <v>1275</v>
      </c>
      <c r="J99" s="1021">
        <v>1</v>
      </c>
      <c r="K99" s="1021">
        <v>20</v>
      </c>
      <c r="L99" s="1021">
        <v>1</v>
      </c>
      <c r="M99" s="1021">
        <v>4</v>
      </c>
      <c r="N99" s="1021" t="s">
        <v>1376</v>
      </c>
      <c r="O99" s="1021">
        <v>13</v>
      </c>
      <c r="P99" s="1023">
        <v>14999.34</v>
      </c>
      <c r="Q99" s="1023">
        <v>-14999.34</v>
      </c>
      <c r="R99" s="1023">
        <v>0</v>
      </c>
      <c r="S99" s="1023">
        <v>0</v>
      </c>
      <c r="T99" s="1023">
        <v>0</v>
      </c>
      <c r="U99" s="1023">
        <v>0</v>
      </c>
      <c r="V99" s="1023">
        <v>0</v>
      </c>
    </row>
    <row r="100" spans="1:22" x14ac:dyDescent="0.25">
      <c r="A100" s="1103">
        <v>4089100200</v>
      </c>
      <c r="B100" s="1021">
        <v>2</v>
      </c>
      <c r="C100" s="1021">
        <v>4</v>
      </c>
      <c r="D100" s="1021">
        <v>3</v>
      </c>
      <c r="E100" s="1021" t="s">
        <v>1374</v>
      </c>
      <c r="F100" s="1021">
        <v>92</v>
      </c>
      <c r="G100" s="1021" t="s">
        <v>802</v>
      </c>
      <c r="H100" s="1021">
        <v>0</v>
      </c>
      <c r="I100" s="992" t="s">
        <v>1277</v>
      </c>
      <c r="J100" s="1021">
        <v>1</v>
      </c>
      <c r="K100" s="1021">
        <v>20</v>
      </c>
      <c r="L100" s="1021">
        <v>1</v>
      </c>
      <c r="M100" s="1021">
        <v>4</v>
      </c>
      <c r="N100" s="1021" t="s">
        <v>1376</v>
      </c>
      <c r="O100" s="1021">
        <v>13</v>
      </c>
      <c r="P100" s="1023">
        <v>0</v>
      </c>
      <c r="Q100" s="1023">
        <v>800</v>
      </c>
      <c r="R100" s="1023">
        <v>800</v>
      </c>
      <c r="S100" s="1023">
        <v>800</v>
      </c>
      <c r="T100" s="1023">
        <v>800</v>
      </c>
      <c r="U100" s="1023">
        <v>800</v>
      </c>
      <c r="V100" s="1023">
        <v>800</v>
      </c>
    </row>
    <row r="101" spans="1:22" x14ac:dyDescent="0.25">
      <c r="A101" s="1103">
        <v>4089100200</v>
      </c>
      <c r="B101" s="1021">
        <v>2</v>
      </c>
      <c r="C101" s="1021">
        <v>4</v>
      </c>
      <c r="D101" s="1021">
        <v>3</v>
      </c>
      <c r="E101" s="1021" t="s">
        <v>1374</v>
      </c>
      <c r="F101" s="1021">
        <v>92</v>
      </c>
      <c r="G101" s="1021" t="s">
        <v>802</v>
      </c>
      <c r="H101" s="1021">
        <v>0</v>
      </c>
      <c r="I101" s="992" t="s">
        <v>1279</v>
      </c>
      <c r="J101" s="1021">
        <v>1</v>
      </c>
      <c r="K101" s="1021">
        <v>20</v>
      </c>
      <c r="L101" s="1021">
        <v>1</v>
      </c>
      <c r="M101" s="1021">
        <v>4</v>
      </c>
      <c r="N101" s="1021" t="s">
        <v>1376</v>
      </c>
      <c r="O101" s="1021">
        <v>13</v>
      </c>
      <c r="P101" s="1023">
        <v>583055.98</v>
      </c>
      <c r="Q101" s="1023">
        <v>-47722.98</v>
      </c>
      <c r="R101" s="1023">
        <v>535333</v>
      </c>
      <c r="S101" s="1023">
        <v>535333</v>
      </c>
      <c r="T101" s="1023">
        <v>535333</v>
      </c>
      <c r="U101" s="1023">
        <v>406851</v>
      </c>
      <c r="V101" s="1023">
        <v>406851</v>
      </c>
    </row>
    <row r="102" spans="1:22" x14ac:dyDescent="0.25">
      <c r="A102" s="1163">
        <v>4089100200</v>
      </c>
      <c r="B102" s="1021">
        <v>2</v>
      </c>
      <c r="C102" s="1021">
        <v>4</v>
      </c>
      <c r="D102" s="1021">
        <v>3</v>
      </c>
      <c r="E102" s="1021" t="s">
        <v>1374</v>
      </c>
      <c r="F102" s="1021">
        <v>92</v>
      </c>
      <c r="G102" s="1021" t="s">
        <v>802</v>
      </c>
      <c r="H102" s="1021">
        <v>0</v>
      </c>
      <c r="I102" s="992" t="s">
        <v>2215</v>
      </c>
      <c r="J102" s="1021">
        <v>1</v>
      </c>
      <c r="K102" s="1021">
        <v>20</v>
      </c>
      <c r="L102" s="1021">
        <v>1</v>
      </c>
      <c r="M102" s="1021">
        <v>4</v>
      </c>
      <c r="N102" s="1021" t="s">
        <v>1376</v>
      </c>
      <c r="O102" s="1021">
        <v>13</v>
      </c>
      <c r="P102" s="1023">
        <v>0</v>
      </c>
      <c r="Q102" s="1023">
        <v>25169.83</v>
      </c>
      <c r="R102" s="1023">
        <v>25169.83</v>
      </c>
      <c r="S102" s="1023">
        <v>25169.83</v>
      </c>
      <c r="T102" s="1023">
        <v>25169.83</v>
      </c>
      <c r="U102" s="1023">
        <v>25169.83</v>
      </c>
      <c r="V102" s="1023">
        <v>25169.83</v>
      </c>
    </row>
    <row r="103" spans="1:22" s="650" customFormat="1" x14ac:dyDescent="0.25">
      <c r="A103" s="1141">
        <v>4089100300</v>
      </c>
      <c r="B103" s="1142">
        <v>2</v>
      </c>
      <c r="C103" s="1142">
        <v>4</v>
      </c>
      <c r="D103" s="1142">
        <v>3</v>
      </c>
      <c r="E103" s="1142" t="s">
        <v>1374</v>
      </c>
      <c r="F103" s="1142">
        <v>92</v>
      </c>
      <c r="G103" s="1142" t="s">
        <v>802</v>
      </c>
      <c r="H103" s="1142">
        <v>0</v>
      </c>
      <c r="I103" s="1146" t="s">
        <v>1375</v>
      </c>
      <c r="J103" s="1142">
        <v>1</v>
      </c>
      <c r="K103" s="1142">
        <v>20</v>
      </c>
      <c r="L103" s="1142">
        <v>1</v>
      </c>
      <c r="M103" s="1142">
        <v>4</v>
      </c>
      <c r="N103" s="1142" t="s">
        <v>1376</v>
      </c>
      <c r="O103" s="1142">
        <v>13</v>
      </c>
      <c r="P103" s="1147">
        <v>3986487.98</v>
      </c>
      <c r="Q103" s="1147">
        <v>-262972.31</v>
      </c>
      <c r="R103" s="1144">
        <v>3723515.67</v>
      </c>
      <c r="S103" s="1144">
        <v>3723515.67</v>
      </c>
      <c r="T103" s="1144">
        <v>3723515.67</v>
      </c>
      <c r="U103" s="1144">
        <v>3723515.67</v>
      </c>
      <c r="V103" s="1144">
        <v>3723515.67</v>
      </c>
    </row>
    <row r="104" spans="1:22" x14ac:dyDescent="0.25">
      <c r="A104" s="1103">
        <v>4089100300</v>
      </c>
      <c r="B104" s="1021">
        <v>2</v>
      </c>
      <c r="C104" s="1021">
        <v>4</v>
      </c>
      <c r="D104" s="1021">
        <v>3</v>
      </c>
      <c r="E104" s="1021" t="s">
        <v>1374</v>
      </c>
      <c r="F104" s="1021">
        <v>92</v>
      </c>
      <c r="G104" s="1021" t="s">
        <v>802</v>
      </c>
      <c r="H104" s="1021">
        <v>0</v>
      </c>
      <c r="I104" s="1025" t="s">
        <v>1377</v>
      </c>
      <c r="J104" s="1021">
        <v>1</v>
      </c>
      <c r="K104" s="1021">
        <v>20</v>
      </c>
      <c r="L104" s="1021">
        <v>1</v>
      </c>
      <c r="M104" s="1021">
        <v>4</v>
      </c>
      <c r="N104" s="1021" t="s">
        <v>1376</v>
      </c>
      <c r="O104" s="1021">
        <v>13</v>
      </c>
      <c r="P104" s="1026">
        <v>20946.599999999999</v>
      </c>
      <c r="Q104" s="1026">
        <v>65356.69</v>
      </c>
      <c r="R104" s="1023">
        <v>86303.29</v>
      </c>
      <c r="S104" s="1023">
        <v>86303.29</v>
      </c>
      <c r="T104" s="1023">
        <v>86303.29</v>
      </c>
      <c r="U104" s="1023">
        <v>47572.55</v>
      </c>
      <c r="V104" s="1023">
        <v>47572.55</v>
      </c>
    </row>
    <row r="105" spans="1:22" x14ac:dyDescent="0.25">
      <c r="A105" s="1103">
        <v>4089100300</v>
      </c>
      <c r="B105" s="1021">
        <v>2</v>
      </c>
      <c r="C105" s="1021">
        <v>4</v>
      </c>
      <c r="D105" s="1021">
        <v>3</v>
      </c>
      <c r="E105" s="1021" t="s">
        <v>1374</v>
      </c>
      <c r="F105" s="1021">
        <v>92</v>
      </c>
      <c r="G105" s="1021" t="s">
        <v>802</v>
      </c>
      <c r="H105" s="1021">
        <v>0</v>
      </c>
      <c r="I105" s="1025" t="s">
        <v>1378</v>
      </c>
      <c r="J105" s="1021">
        <v>1</v>
      </c>
      <c r="K105" s="1021">
        <v>20</v>
      </c>
      <c r="L105" s="1021">
        <v>1</v>
      </c>
      <c r="M105" s="1021">
        <v>4</v>
      </c>
      <c r="N105" s="1021" t="s">
        <v>1376</v>
      </c>
      <c r="O105" s="1021">
        <v>13</v>
      </c>
      <c r="P105" s="1026">
        <v>190043.94</v>
      </c>
      <c r="Q105" s="1026">
        <v>16206.06</v>
      </c>
      <c r="R105" s="1023">
        <v>206250</v>
      </c>
      <c r="S105" s="1023">
        <v>206250</v>
      </c>
      <c r="T105" s="1023">
        <v>206250</v>
      </c>
      <c r="U105" s="1023">
        <v>206250</v>
      </c>
      <c r="V105" s="1023">
        <v>206250</v>
      </c>
    </row>
    <row r="106" spans="1:22" x14ac:dyDescent="0.25">
      <c r="A106" s="1103">
        <v>4089100300</v>
      </c>
      <c r="B106" s="1021">
        <v>2</v>
      </c>
      <c r="C106" s="1021">
        <v>4</v>
      </c>
      <c r="D106" s="1021">
        <v>3</v>
      </c>
      <c r="E106" s="1021" t="s">
        <v>1374</v>
      </c>
      <c r="F106" s="1021">
        <v>92</v>
      </c>
      <c r="G106" s="1021" t="s">
        <v>802</v>
      </c>
      <c r="H106" s="1021">
        <v>0</v>
      </c>
      <c r="I106" s="1025" t="s">
        <v>1380</v>
      </c>
      <c r="J106" s="1021">
        <v>1</v>
      </c>
      <c r="K106" s="1021">
        <v>20</v>
      </c>
      <c r="L106" s="1021">
        <v>1</v>
      </c>
      <c r="M106" s="1021">
        <v>4</v>
      </c>
      <c r="N106" s="1021" t="s">
        <v>1376</v>
      </c>
      <c r="O106" s="1021">
        <v>13</v>
      </c>
      <c r="P106" s="1026">
        <v>584170.98</v>
      </c>
      <c r="Q106" s="1026">
        <v>-152842.14000000001</v>
      </c>
      <c r="R106" s="1023">
        <v>431328.84</v>
      </c>
      <c r="S106" s="1023">
        <v>431328.84</v>
      </c>
      <c r="T106" s="1023">
        <v>431328.84</v>
      </c>
      <c r="U106" s="1023">
        <v>431328.84</v>
      </c>
      <c r="V106" s="1023">
        <v>431328.84</v>
      </c>
    </row>
    <row r="107" spans="1:22" x14ac:dyDescent="0.25">
      <c r="A107" s="1103">
        <v>4089100300</v>
      </c>
      <c r="B107" s="1021">
        <v>2</v>
      </c>
      <c r="C107" s="1021">
        <v>4</v>
      </c>
      <c r="D107" s="1021">
        <v>3</v>
      </c>
      <c r="E107" s="1021" t="s">
        <v>1374</v>
      </c>
      <c r="F107" s="1021">
        <v>92</v>
      </c>
      <c r="G107" s="1021" t="s">
        <v>802</v>
      </c>
      <c r="H107" s="1021">
        <v>0</v>
      </c>
      <c r="I107" s="1025" t="s">
        <v>1381</v>
      </c>
      <c r="J107" s="1021">
        <v>1</v>
      </c>
      <c r="K107" s="1021">
        <v>20</v>
      </c>
      <c r="L107" s="1021">
        <v>1</v>
      </c>
      <c r="M107" s="1021">
        <v>4</v>
      </c>
      <c r="N107" s="1021" t="s">
        <v>1376</v>
      </c>
      <c r="O107" s="1021">
        <v>13</v>
      </c>
      <c r="P107" s="1026">
        <v>663629.88</v>
      </c>
      <c r="Q107" s="1026">
        <v>12897.32</v>
      </c>
      <c r="R107" s="1023">
        <v>676527.2</v>
      </c>
      <c r="S107" s="1023">
        <v>676527.2</v>
      </c>
      <c r="T107" s="1023">
        <v>676527.2</v>
      </c>
      <c r="U107" s="1023">
        <v>676527.2</v>
      </c>
      <c r="V107" s="1023">
        <v>676527.2</v>
      </c>
    </row>
    <row r="108" spans="1:22" x14ac:dyDescent="0.25">
      <c r="A108" s="1103">
        <v>4089100300</v>
      </c>
      <c r="B108" s="1021">
        <v>2</v>
      </c>
      <c r="C108" s="1021">
        <v>4</v>
      </c>
      <c r="D108" s="1021">
        <v>3</v>
      </c>
      <c r="E108" s="1021" t="s">
        <v>1374</v>
      </c>
      <c r="F108" s="1021">
        <v>92</v>
      </c>
      <c r="G108" s="1021" t="s">
        <v>802</v>
      </c>
      <c r="H108" s="1021">
        <v>0</v>
      </c>
      <c r="I108" s="1025" t="s">
        <v>1391</v>
      </c>
      <c r="J108" s="1021">
        <v>1</v>
      </c>
      <c r="K108" s="1021">
        <v>20</v>
      </c>
      <c r="L108" s="1021">
        <v>1</v>
      </c>
      <c r="M108" s="1021">
        <v>4</v>
      </c>
      <c r="N108" s="1021" t="s">
        <v>1376</v>
      </c>
      <c r="O108" s="1021">
        <v>13</v>
      </c>
      <c r="P108" s="1026">
        <v>424970.22</v>
      </c>
      <c r="Q108" s="1026">
        <v>-351306.22</v>
      </c>
      <c r="R108" s="1023">
        <v>73664</v>
      </c>
      <c r="S108" s="1023">
        <v>73664</v>
      </c>
      <c r="T108" s="1023">
        <v>73664</v>
      </c>
      <c r="U108" s="1023">
        <v>73664</v>
      </c>
      <c r="V108" s="1023">
        <v>73664</v>
      </c>
    </row>
    <row r="109" spans="1:22" x14ac:dyDescent="0.25">
      <c r="A109" s="1103">
        <v>4089100300</v>
      </c>
      <c r="B109" s="1021">
        <v>2</v>
      </c>
      <c r="C109" s="1021">
        <v>4</v>
      </c>
      <c r="D109" s="1021">
        <v>3</v>
      </c>
      <c r="E109" s="1021" t="s">
        <v>1374</v>
      </c>
      <c r="F109" s="1021">
        <v>92</v>
      </c>
      <c r="G109" s="1021" t="s">
        <v>802</v>
      </c>
      <c r="H109" s="1021">
        <v>0</v>
      </c>
      <c r="I109" s="1025" t="s">
        <v>1382</v>
      </c>
      <c r="J109" s="1021">
        <v>1</v>
      </c>
      <c r="K109" s="1021">
        <v>20</v>
      </c>
      <c r="L109" s="1021">
        <v>1</v>
      </c>
      <c r="M109" s="1021">
        <v>4</v>
      </c>
      <c r="N109" s="1021" t="s">
        <v>1376</v>
      </c>
      <c r="O109" s="1021">
        <v>13</v>
      </c>
      <c r="P109" s="1026">
        <v>442074.74</v>
      </c>
      <c r="Q109" s="1026">
        <v>2868.88</v>
      </c>
      <c r="R109" s="1023">
        <v>444943.62</v>
      </c>
      <c r="S109" s="1023">
        <v>444943.62</v>
      </c>
      <c r="T109" s="1023">
        <v>444943.62</v>
      </c>
      <c r="U109" s="1023">
        <v>411037.37</v>
      </c>
      <c r="V109" s="1023">
        <v>411037.37</v>
      </c>
    </row>
    <row r="110" spans="1:22" x14ac:dyDescent="0.25">
      <c r="A110" s="1103">
        <v>4089100300</v>
      </c>
      <c r="B110" s="1021">
        <v>2</v>
      </c>
      <c r="C110" s="1021">
        <v>4</v>
      </c>
      <c r="D110" s="1021">
        <v>3</v>
      </c>
      <c r="E110" s="1021" t="s">
        <v>1374</v>
      </c>
      <c r="F110" s="1021">
        <v>92</v>
      </c>
      <c r="G110" s="1021" t="s">
        <v>802</v>
      </c>
      <c r="H110" s="1021">
        <v>0</v>
      </c>
      <c r="I110" s="1025" t="s">
        <v>1383</v>
      </c>
      <c r="J110" s="1021">
        <v>1</v>
      </c>
      <c r="K110" s="1021">
        <v>20</v>
      </c>
      <c r="L110" s="1021">
        <v>1</v>
      </c>
      <c r="M110" s="1021">
        <v>4</v>
      </c>
      <c r="N110" s="1021" t="s">
        <v>1376</v>
      </c>
      <c r="O110" s="1021">
        <v>13</v>
      </c>
      <c r="P110" s="1026">
        <v>207744.76</v>
      </c>
      <c r="Q110" s="1026">
        <v>9536.99</v>
      </c>
      <c r="R110" s="1023">
        <v>217281.75</v>
      </c>
      <c r="S110" s="1023">
        <v>217281.75</v>
      </c>
      <c r="T110" s="1023">
        <v>217281.75</v>
      </c>
      <c r="U110" s="1023">
        <v>181769.43</v>
      </c>
      <c r="V110" s="1023">
        <v>181769.43</v>
      </c>
    </row>
    <row r="111" spans="1:22" x14ac:dyDescent="0.25">
      <c r="A111" s="1103">
        <v>4089100300</v>
      </c>
      <c r="B111" s="1021">
        <v>2</v>
      </c>
      <c r="C111" s="1021">
        <v>4</v>
      </c>
      <c r="D111" s="1021">
        <v>3</v>
      </c>
      <c r="E111" s="1021" t="s">
        <v>1374</v>
      </c>
      <c r="F111" s="1021">
        <v>92</v>
      </c>
      <c r="G111" s="1021" t="s">
        <v>802</v>
      </c>
      <c r="H111" s="1021">
        <v>0</v>
      </c>
      <c r="I111" s="1025" t="s">
        <v>1384</v>
      </c>
      <c r="J111" s="1021">
        <v>1</v>
      </c>
      <c r="K111" s="1021">
        <v>20</v>
      </c>
      <c r="L111" s="1021">
        <v>1</v>
      </c>
      <c r="M111" s="1021">
        <v>4</v>
      </c>
      <c r="N111" s="1021" t="s">
        <v>1376</v>
      </c>
      <c r="O111" s="1021">
        <v>13</v>
      </c>
      <c r="P111" s="1026">
        <v>251412.7</v>
      </c>
      <c r="Q111" s="1026">
        <v>17644.009999999998</v>
      </c>
      <c r="R111" s="1023">
        <v>269056.71000000002</v>
      </c>
      <c r="S111" s="1023">
        <v>269056.71000000002</v>
      </c>
      <c r="T111" s="1023">
        <v>269056.71000000002</v>
      </c>
      <c r="U111" s="1023">
        <v>227274.33</v>
      </c>
      <c r="V111" s="1023">
        <v>227274.33</v>
      </c>
    </row>
    <row r="112" spans="1:22" x14ac:dyDescent="0.25">
      <c r="A112" s="1103">
        <v>4089100300</v>
      </c>
      <c r="B112" s="1021">
        <v>2</v>
      </c>
      <c r="C112" s="1021">
        <v>4</v>
      </c>
      <c r="D112" s="1021">
        <v>3</v>
      </c>
      <c r="E112" s="1021" t="s">
        <v>1374</v>
      </c>
      <c r="F112" s="1021">
        <v>92</v>
      </c>
      <c r="G112" s="1021" t="s">
        <v>802</v>
      </c>
      <c r="H112" s="1021">
        <v>0</v>
      </c>
      <c r="I112" s="1025" t="s">
        <v>1385</v>
      </c>
      <c r="J112" s="1021">
        <v>1</v>
      </c>
      <c r="K112" s="1021">
        <v>20</v>
      </c>
      <c r="L112" s="1021">
        <v>1</v>
      </c>
      <c r="M112" s="1021">
        <v>4</v>
      </c>
      <c r="N112" s="1021" t="s">
        <v>1376</v>
      </c>
      <c r="O112" s="1021">
        <v>13</v>
      </c>
      <c r="P112" s="1026">
        <v>353102.42</v>
      </c>
      <c r="Q112" s="1026">
        <v>-40279.01</v>
      </c>
      <c r="R112" s="1023">
        <v>312823.40999999997</v>
      </c>
      <c r="S112" s="1023">
        <v>312823.40999999997</v>
      </c>
      <c r="T112" s="1023">
        <v>312823.40999999997</v>
      </c>
      <c r="U112" s="1023">
        <v>265706.55</v>
      </c>
      <c r="V112" s="1023">
        <v>265706.55</v>
      </c>
    </row>
    <row r="113" spans="1:22" x14ac:dyDescent="0.25">
      <c r="A113" s="1103">
        <v>4089100300</v>
      </c>
      <c r="B113" s="1021">
        <v>2</v>
      </c>
      <c r="C113" s="1021">
        <v>4</v>
      </c>
      <c r="D113" s="1021">
        <v>3</v>
      </c>
      <c r="E113" s="1021" t="s">
        <v>1374</v>
      </c>
      <c r="F113" s="1021">
        <v>92</v>
      </c>
      <c r="G113" s="1021" t="s">
        <v>802</v>
      </c>
      <c r="H113" s="1021">
        <v>0</v>
      </c>
      <c r="I113" s="1025" t="s">
        <v>1393</v>
      </c>
      <c r="J113" s="1021">
        <v>1</v>
      </c>
      <c r="K113" s="1021">
        <v>20</v>
      </c>
      <c r="L113" s="1021">
        <v>1</v>
      </c>
      <c r="M113" s="1021">
        <v>4</v>
      </c>
      <c r="N113" s="1021" t="s">
        <v>1376</v>
      </c>
      <c r="O113" s="1021">
        <v>13</v>
      </c>
      <c r="P113" s="1026">
        <v>24009.83</v>
      </c>
      <c r="Q113" s="1026">
        <v>18488.96</v>
      </c>
      <c r="R113" s="1023">
        <v>42498.79</v>
      </c>
      <c r="S113" s="1023">
        <v>42498.79</v>
      </c>
      <c r="T113" s="1023">
        <v>42498.79</v>
      </c>
      <c r="U113" s="1023">
        <v>42498.79</v>
      </c>
      <c r="V113" s="1023">
        <v>42498.79</v>
      </c>
    </row>
    <row r="114" spans="1:22" x14ac:dyDescent="0.25">
      <c r="A114" s="1103">
        <v>4089100300</v>
      </c>
      <c r="B114" s="1021">
        <v>2</v>
      </c>
      <c r="C114" s="1021">
        <v>4</v>
      </c>
      <c r="D114" s="1021">
        <v>3</v>
      </c>
      <c r="E114" s="1021" t="s">
        <v>1374</v>
      </c>
      <c r="F114" s="1021">
        <v>92</v>
      </c>
      <c r="G114" s="1021" t="s">
        <v>802</v>
      </c>
      <c r="H114" s="1021">
        <v>0</v>
      </c>
      <c r="I114" s="1025" t="s">
        <v>1387</v>
      </c>
      <c r="J114" s="1021">
        <v>1</v>
      </c>
      <c r="K114" s="1021">
        <v>20</v>
      </c>
      <c r="L114" s="1021">
        <v>1</v>
      </c>
      <c r="M114" s="1021">
        <v>4</v>
      </c>
      <c r="N114" s="1021" t="s">
        <v>1376</v>
      </c>
      <c r="O114" s="1021">
        <v>13</v>
      </c>
      <c r="P114" s="1026">
        <v>60228.1</v>
      </c>
      <c r="Q114" s="1026">
        <v>2170.19</v>
      </c>
      <c r="R114" s="1023">
        <v>62398.29</v>
      </c>
      <c r="S114" s="1023">
        <v>62398.29</v>
      </c>
      <c r="T114" s="1023">
        <v>62398.29</v>
      </c>
      <c r="U114" s="1023">
        <v>86294.45</v>
      </c>
      <c r="V114" s="1023">
        <v>86294.45</v>
      </c>
    </row>
    <row r="115" spans="1:22" x14ac:dyDescent="0.25">
      <c r="A115" s="1103">
        <v>4089100300</v>
      </c>
      <c r="B115" s="1021">
        <v>2</v>
      </c>
      <c r="C115" s="1021">
        <v>4</v>
      </c>
      <c r="D115" s="1021">
        <v>3</v>
      </c>
      <c r="E115" s="1021" t="s">
        <v>1374</v>
      </c>
      <c r="F115" s="1021">
        <v>92</v>
      </c>
      <c r="G115" s="1021" t="s">
        <v>802</v>
      </c>
      <c r="H115" s="1021">
        <v>0</v>
      </c>
      <c r="I115" s="1025" t="s">
        <v>1388</v>
      </c>
      <c r="J115" s="1021">
        <v>1</v>
      </c>
      <c r="K115" s="1021">
        <v>20</v>
      </c>
      <c r="L115" s="1021">
        <v>1</v>
      </c>
      <c r="M115" s="1021">
        <v>4</v>
      </c>
      <c r="N115" s="1021" t="s">
        <v>1376</v>
      </c>
      <c r="O115" s="1021">
        <v>13</v>
      </c>
      <c r="P115" s="1026">
        <v>193670.53</v>
      </c>
      <c r="Q115" s="1026">
        <v>6907.65</v>
      </c>
      <c r="R115" s="1023">
        <v>200578.18</v>
      </c>
      <c r="S115" s="1023">
        <v>200578.18</v>
      </c>
      <c r="T115" s="1023">
        <v>200578.18</v>
      </c>
      <c r="U115" s="1023">
        <v>200578.18</v>
      </c>
      <c r="V115" s="1023">
        <v>200578.18</v>
      </c>
    </row>
    <row r="116" spans="1:22" x14ac:dyDescent="0.25">
      <c r="A116" s="1103">
        <v>4089100300</v>
      </c>
      <c r="B116" s="1021">
        <v>2</v>
      </c>
      <c r="C116" s="1021">
        <v>4</v>
      </c>
      <c r="D116" s="1021">
        <v>3</v>
      </c>
      <c r="E116" s="1021" t="s">
        <v>1374</v>
      </c>
      <c r="F116" s="1021">
        <v>92</v>
      </c>
      <c r="G116" s="1021" t="s">
        <v>802</v>
      </c>
      <c r="H116" s="1021">
        <v>0</v>
      </c>
      <c r="I116" s="1025" t="s">
        <v>1152</v>
      </c>
      <c r="J116" s="1021">
        <v>1</v>
      </c>
      <c r="K116" s="1021">
        <v>20</v>
      </c>
      <c r="L116" s="1021">
        <v>1</v>
      </c>
      <c r="M116" s="1021">
        <v>4</v>
      </c>
      <c r="N116" s="1021" t="s">
        <v>1376</v>
      </c>
      <c r="O116" s="1021">
        <v>13</v>
      </c>
      <c r="P116" s="1026">
        <v>6818.06</v>
      </c>
      <c r="Q116" s="1026">
        <v>9522.9699999999993</v>
      </c>
      <c r="R116" s="1023">
        <v>16341.03</v>
      </c>
      <c r="S116" s="1023">
        <v>16341.03</v>
      </c>
      <c r="T116" s="1023">
        <v>16341.03</v>
      </c>
      <c r="U116" s="1023">
        <v>11424.01</v>
      </c>
      <c r="V116" s="1023">
        <v>11424.01</v>
      </c>
    </row>
    <row r="117" spans="1:22" x14ac:dyDescent="0.25">
      <c r="A117" s="1103">
        <v>4089100300</v>
      </c>
      <c r="B117" s="1021">
        <v>2</v>
      </c>
      <c r="C117" s="1021">
        <v>4</v>
      </c>
      <c r="D117" s="1021">
        <v>3</v>
      </c>
      <c r="E117" s="1021" t="s">
        <v>1374</v>
      </c>
      <c r="F117" s="1021">
        <v>92</v>
      </c>
      <c r="G117" s="1021" t="s">
        <v>802</v>
      </c>
      <c r="H117" s="1021">
        <v>0</v>
      </c>
      <c r="I117" s="1025" t="s">
        <v>1158</v>
      </c>
      <c r="J117" s="1021">
        <v>1</v>
      </c>
      <c r="K117" s="1021">
        <v>20</v>
      </c>
      <c r="L117" s="1021">
        <v>1</v>
      </c>
      <c r="M117" s="1021">
        <v>4</v>
      </c>
      <c r="N117" s="1021" t="s">
        <v>1376</v>
      </c>
      <c r="O117" s="1021">
        <v>13</v>
      </c>
      <c r="P117" s="1026">
        <v>0</v>
      </c>
      <c r="Q117" s="1026">
        <v>2375</v>
      </c>
      <c r="R117" s="1023">
        <v>2375</v>
      </c>
      <c r="S117" s="1023">
        <v>2375</v>
      </c>
      <c r="T117" s="1023">
        <v>2375</v>
      </c>
      <c r="U117" s="1023">
        <v>2375</v>
      </c>
      <c r="V117" s="1023">
        <v>2375</v>
      </c>
    </row>
    <row r="118" spans="1:22" x14ac:dyDescent="0.25">
      <c r="A118" s="1103">
        <v>4089100300</v>
      </c>
      <c r="B118" s="1021">
        <v>2</v>
      </c>
      <c r="C118" s="1021">
        <v>4</v>
      </c>
      <c r="D118" s="1021">
        <v>3</v>
      </c>
      <c r="E118" s="1021" t="s">
        <v>1374</v>
      </c>
      <c r="F118" s="1021">
        <v>92</v>
      </c>
      <c r="G118" s="1021" t="s">
        <v>802</v>
      </c>
      <c r="H118" s="1021">
        <v>0</v>
      </c>
      <c r="I118" s="1025" t="s">
        <v>1162</v>
      </c>
      <c r="J118" s="1021">
        <v>1</v>
      </c>
      <c r="K118" s="1021">
        <v>20</v>
      </c>
      <c r="L118" s="1021">
        <v>1</v>
      </c>
      <c r="M118" s="1021">
        <v>4</v>
      </c>
      <c r="N118" s="1021" t="s">
        <v>1376</v>
      </c>
      <c r="O118" s="1021">
        <v>13</v>
      </c>
      <c r="P118" s="1026">
        <v>6840.16</v>
      </c>
      <c r="Q118" s="1026">
        <v>-5266.66</v>
      </c>
      <c r="R118" s="1023">
        <v>1573.5</v>
      </c>
      <c r="S118" s="1023">
        <v>1573.5</v>
      </c>
      <c r="T118" s="1023">
        <v>1573.5</v>
      </c>
      <c r="U118" s="1023">
        <v>1197.6400000000001</v>
      </c>
      <c r="V118" s="1023">
        <v>1197.6400000000001</v>
      </c>
    </row>
    <row r="119" spans="1:22" x14ac:dyDescent="0.25">
      <c r="A119" s="1103">
        <v>4089100300</v>
      </c>
      <c r="B119" s="1021">
        <v>2</v>
      </c>
      <c r="C119" s="1021">
        <v>4</v>
      </c>
      <c r="D119" s="1021">
        <v>3</v>
      </c>
      <c r="E119" s="1021" t="s">
        <v>1374</v>
      </c>
      <c r="F119" s="1021">
        <v>92</v>
      </c>
      <c r="G119" s="1021" t="s">
        <v>802</v>
      </c>
      <c r="H119" s="1021">
        <v>0</v>
      </c>
      <c r="I119" s="1025" t="s">
        <v>1166</v>
      </c>
      <c r="J119" s="1021">
        <v>1</v>
      </c>
      <c r="K119" s="1021">
        <v>20</v>
      </c>
      <c r="L119" s="1021">
        <v>1</v>
      </c>
      <c r="M119" s="1021">
        <v>4</v>
      </c>
      <c r="N119" s="1021" t="s">
        <v>1376</v>
      </c>
      <c r="O119" s="1021">
        <v>13</v>
      </c>
      <c r="P119" s="1026">
        <v>2559.81</v>
      </c>
      <c r="Q119" s="1026">
        <v>-2559.81</v>
      </c>
      <c r="R119" s="1023">
        <v>0</v>
      </c>
      <c r="S119" s="1023">
        <v>0</v>
      </c>
      <c r="T119" s="1023">
        <v>0</v>
      </c>
      <c r="U119" s="1023">
        <v>0</v>
      </c>
      <c r="V119" s="1023">
        <v>0</v>
      </c>
    </row>
    <row r="120" spans="1:22" x14ac:dyDescent="0.25">
      <c r="A120" s="1103">
        <v>4089100300</v>
      </c>
      <c r="B120" s="1021">
        <v>2</v>
      </c>
      <c r="C120" s="1021">
        <v>4</v>
      </c>
      <c r="D120" s="1021">
        <v>3</v>
      </c>
      <c r="E120" s="1021" t="s">
        <v>1374</v>
      </c>
      <c r="F120" s="1021">
        <v>92</v>
      </c>
      <c r="G120" s="1021" t="s">
        <v>802</v>
      </c>
      <c r="H120" s="1021">
        <v>0</v>
      </c>
      <c r="I120" s="1025" t="s">
        <v>1176</v>
      </c>
      <c r="J120" s="1021">
        <v>1</v>
      </c>
      <c r="K120" s="1021">
        <v>20</v>
      </c>
      <c r="L120" s="1021">
        <v>1</v>
      </c>
      <c r="M120" s="1021">
        <v>4</v>
      </c>
      <c r="N120" s="1021" t="s">
        <v>1376</v>
      </c>
      <c r="O120" s="1021">
        <v>13</v>
      </c>
      <c r="P120" s="1026">
        <v>65182.06</v>
      </c>
      <c r="Q120" s="1026">
        <v>-14050.16</v>
      </c>
      <c r="R120" s="1023">
        <v>51131.9</v>
      </c>
      <c r="S120" s="1023">
        <v>51131.9</v>
      </c>
      <c r="T120" s="1023">
        <v>51131.9</v>
      </c>
      <c r="U120" s="1023">
        <v>51050</v>
      </c>
      <c r="V120" s="1023">
        <v>51050</v>
      </c>
    </row>
    <row r="121" spans="1:22" x14ac:dyDescent="0.25">
      <c r="A121" s="1103">
        <v>4089100300</v>
      </c>
      <c r="B121" s="1021">
        <v>2</v>
      </c>
      <c r="C121" s="1021">
        <v>4</v>
      </c>
      <c r="D121" s="1021">
        <v>3</v>
      </c>
      <c r="E121" s="1021" t="s">
        <v>1374</v>
      </c>
      <c r="F121" s="1021">
        <v>92</v>
      </c>
      <c r="G121" s="1021" t="s">
        <v>802</v>
      </c>
      <c r="H121" s="1021">
        <v>0</v>
      </c>
      <c r="I121" s="1025" t="s">
        <v>1184</v>
      </c>
      <c r="J121" s="1021">
        <v>1</v>
      </c>
      <c r="K121" s="1021">
        <v>20</v>
      </c>
      <c r="L121" s="1021">
        <v>1</v>
      </c>
      <c r="M121" s="1021">
        <v>4</v>
      </c>
      <c r="N121" s="1021" t="s">
        <v>1376</v>
      </c>
      <c r="O121" s="1021">
        <v>13</v>
      </c>
      <c r="P121" s="1026">
        <v>340.25</v>
      </c>
      <c r="Q121" s="1026">
        <v>13870.55</v>
      </c>
      <c r="R121" s="1023">
        <v>14210.8</v>
      </c>
      <c r="S121" s="1023">
        <v>14210.8</v>
      </c>
      <c r="T121" s="1023">
        <v>14210.8</v>
      </c>
      <c r="U121" s="1023">
        <v>12260.8</v>
      </c>
      <c r="V121" s="1023">
        <v>7556.3</v>
      </c>
    </row>
    <row r="122" spans="1:22" x14ac:dyDescent="0.25">
      <c r="A122" s="1103">
        <v>4089100300</v>
      </c>
      <c r="B122" s="1021">
        <v>2</v>
      </c>
      <c r="C122" s="1021">
        <v>4</v>
      </c>
      <c r="D122" s="1021">
        <v>3</v>
      </c>
      <c r="E122" s="1021" t="s">
        <v>1374</v>
      </c>
      <c r="F122" s="1021">
        <v>92</v>
      </c>
      <c r="G122" s="1021" t="s">
        <v>802</v>
      </c>
      <c r="H122" s="1021">
        <v>0</v>
      </c>
      <c r="I122" s="1025" t="s">
        <v>1186</v>
      </c>
      <c r="J122" s="1021">
        <v>1</v>
      </c>
      <c r="K122" s="1021">
        <v>20</v>
      </c>
      <c r="L122" s="1021">
        <v>1</v>
      </c>
      <c r="M122" s="1021">
        <v>4</v>
      </c>
      <c r="N122" s="1021" t="s">
        <v>1376</v>
      </c>
      <c r="O122" s="1021">
        <v>13</v>
      </c>
      <c r="P122" s="1026">
        <v>22629.39</v>
      </c>
      <c r="Q122" s="1026">
        <v>-14142.99</v>
      </c>
      <c r="R122" s="1023">
        <v>8486.4</v>
      </c>
      <c r="S122" s="1023">
        <v>8486.4</v>
      </c>
      <c r="T122" s="1023">
        <v>8486.4</v>
      </c>
      <c r="U122" s="1023">
        <v>8188.98</v>
      </c>
      <c r="V122" s="1023">
        <v>8188.98</v>
      </c>
    </row>
    <row r="123" spans="1:22" x14ac:dyDescent="0.25">
      <c r="A123" s="1103">
        <v>4089100300</v>
      </c>
      <c r="B123" s="1021">
        <v>2</v>
      </c>
      <c r="C123" s="1021">
        <v>4</v>
      </c>
      <c r="D123" s="1021">
        <v>3</v>
      </c>
      <c r="E123" s="1021" t="s">
        <v>1374</v>
      </c>
      <c r="F123" s="1021">
        <v>92</v>
      </c>
      <c r="G123" s="1021" t="s">
        <v>802</v>
      </c>
      <c r="H123" s="1021">
        <v>0</v>
      </c>
      <c r="I123" s="1025" t="s">
        <v>1192</v>
      </c>
      <c r="J123" s="1021">
        <v>1</v>
      </c>
      <c r="K123" s="1021">
        <v>20</v>
      </c>
      <c r="L123" s="1021">
        <v>1</v>
      </c>
      <c r="M123" s="1021">
        <v>4</v>
      </c>
      <c r="N123" s="1021" t="s">
        <v>1376</v>
      </c>
      <c r="O123" s="1021">
        <v>13</v>
      </c>
      <c r="P123" s="1026">
        <v>846172.87</v>
      </c>
      <c r="Q123" s="1026">
        <v>-149586.22</v>
      </c>
      <c r="R123" s="1023">
        <v>696586.65</v>
      </c>
      <c r="S123" s="1023">
        <v>696586.65</v>
      </c>
      <c r="T123" s="1023">
        <v>696586.65</v>
      </c>
      <c r="U123" s="1023">
        <v>696586.65</v>
      </c>
      <c r="V123" s="1023">
        <v>696586.65</v>
      </c>
    </row>
    <row r="124" spans="1:22" x14ac:dyDescent="0.25">
      <c r="A124" s="1103">
        <v>4089100300</v>
      </c>
      <c r="B124" s="1021">
        <v>2</v>
      </c>
      <c r="C124" s="1021">
        <v>4</v>
      </c>
      <c r="D124" s="1021">
        <v>3</v>
      </c>
      <c r="E124" s="1021" t="s">
        <v>1374</v>
      </c>
      <c r="F124" s="1021">
        <v>92</v>
      </c>
      <c r="G124" s="1021" t="s">
        <v>802</v>
      </c>
      <c r="H124" s="1021">
        <v>0</v>
      </c>
      <c r="I124" s="1027" t="s">
        <v>1194</v>
      </c>
      <c r="J124" s="1021">
        <v>1</v>
      </c>
      <c r="K124" s="1021">
        <v>20</v>
      </c>
      <c r="L124" s="1021">
        <v>1</v>
      </c>
      <c r="M124" s="1021">
        <v>4</v>
      </c>
      <c r="N124" s="1021" t="s">
        <v>1376</v>
      </c>
      <c r="O124" s="1021">
        <v>13</v>
      </c>
      <c r="P124" s="1026">
        <v>8789.92</v>
      </c>
      <c r="Q124" s="1026">
        <v>6.95</v>
      </c>
      <c r="R124" s="1023">
        <v>8796.8700000000008</v>
      </c>
      <c r="S124" s="1023">
        <v>8796.8700000000008</v>
      </c>
      <c r="T124" s="1023">
        <v>8796.8700000000008</v>
      </c>
      <c r="U124" s="1023">
        <v>8796.8700000000008</v>
      </c>
      <c r="V124" s="1023">
        <v>8796.8700000000008</v>
      </c>
    </row>
    <row r="125" spans="1:22" x14ac:dyDescent="0.25">
      <c r="A125" s="1103">
        <v>4089100300</v>
      </c>
      <c r="B125" s="1021">
        <v>2</v>
      </c>
      <c r="C125" s="1021">
        <v>4</v>
      </c>
      <c r="D125" s="1021">
        <v>3</v>
      </c>
      <c r="E125" s="1021" t="s">
        <v>1374</v>
      </c>
      <c r="F125" s="1021">
        <v>92</v>
      </c>
      <c r="G125" s="1021" t="s">
        <v>802</v>
      </c>
      <c r="H125" s="1021">
        <v>0</v>
      </c>
      <c r="I125" s="1025" t="s">
        <v>1196</v>
      </c>
      <c r="J125" s="1021">
        <v>1</v>
      </c>
      <c r="K125" s="1021">
        <v>20</v>
      </c>
      <c r="L125" s="1021">
        <v>1</v>
      </c>
      <c r="M125" s="1021">
        <v>4</v>
      </c>
      <c r="N125" s="1021" t="s">
        <v>1376</v>
      </c>
      <c r="O125" s="1021">
        <v>13</v>
      </c>
      <c r="P125" s="1026">
        <v>29381.45</v>
      </c>
      <c r="Q125" s="1026">
        <v>-1053.81</v>
      </c>
      <c r="R125" s="1023">
        <v>28327.64</v>
      </c>
      <c r="S125" s="1023">
        <v>28327.64</v>
      </c>
      <c r="T125" s="1023">
        <v>28327.64</v>
      </c>
      <c r="U125" s="1023">
        <v>25940.59</v>
      </c>
      <c r="V125" s="1023">
        <v>25940.59</v>
      </c>
    </row>
    <row r="126" spans="1:22" x14ac:dyDescent="0.25">
      <c r="A126" s="1103">
        <v>4089100300</v>
      </c>
      <c r="B126" s="1021">
        <v>2</v>
      </c>
      <c r="C126" s="1021">
        <v>4</v>
      </c>
      <c r="D126" s="1021">
        <v>3</v>
      </c>
      <c r="E126" s="1021" t="s">
        <v>1374</v>
      </c>
      <c r="F126" s="1021">
        <v>92</v>
      </c>
      <c r="G126" s="1021" t="s">
        <v>802</v>
      </c>
      <c r="H126" s="1021">
        <v>0</v>
      </c>
      <c r="I126" s="1025" t="s">
        <v>1198</v>
      </c>
      <c r="J126" s="1021">
        <v>1</v>
      </c>
      <c r="K126" s="1021">
        <v>20</v>
      </c>
      <c r="L126" s="1021">
        <v>1</v>
      </c>
      <c r="M126" s="1021">
        <v>4</v>
      </c>
      <c r="N126" s="1021" t="s">
        <v>1376</v>
      </c>
      <c r="O126" s="1021">
        <v>13</v>
      </c>
      <c r="P126" s="1026">
        <v>51370.21</v>
      </c>
      <c r="Q126" s="1026">
        <v>-51370.21</v>
      </c>
      <c r="R126" s="1023">
        <v>0</v>
      </c>
      <c r="S126" s="1023">
        <v>0</v>
      </c>
      <c r="T126" s="1023">
        <v>0</v>
      </c>
      <c r="U126" s="1023">
        <v>0</v>
      </c>
      <c r="V126" s="1023">
        <v>0</v>
      </c>
    </row>
    <row r="127" spans="1:22" x14ac:dyDescent="0.25">
      <c r="A127" s="1103">
        <v>4089100300</v>
      </c>
      <c r="B127" s="1021">
        <v>2</v>
      </c>
      <c r="C127" s="1021">
        <v>4</v>
      </c>
      <c r="D127" s="1021">
        <v>3</v>
      </c>
      <c r="E127" s="1021" t="s">
        <v>1374</v>
      </c>
      <c r="F127" s="1021">
        <v>92</v>
      </c>
      <c r="G127" s="1021" t="s">
        <v>802</v>
      </c>
      <c r="H127" s="1021">
        <v>0</v>
      </c>
      <c r="I127" s="1025" t="s">
        <v>1200</v>
      </c>
      <c r="J127" s="1021">
        <v>1</v>
      </c>
      <c r="K127" s="1021">
        <v>20</v>
      </c>
      <c r="L127" s="1021">
        <v>1</v>
      </c>
      <c r="M127" s="1021">
        <v>4</v>
      </c>
      <c r="N127" s="1021" t="s">
        <v>1376</v>
      </c>
      <c r="O127" s="1021">
        <v>13</v>
      </c>
      <c r="P127" s="1026">
        <v>37065.32</v>
      </c>
      <c r="Q127" s="1026">
        <v>2009.92</v>
      </c>
      <c r="R127" s="1023">
        <v>39075.24</v>
      </c>
      <c r="S127" s="1023">
        <v>39075.24</v>
      </c>
      <c r="T127" s="1023">
        <v>39075.24</v>
      </c>
      <c r="U127" s="1023">
        <v>38112.239999999998</v>
      </c>
      <c r="V127" s="1023">
        <v>38109.86</v>
      </c>
    </row>
    <row r="128" spans="1:22" x14ac:dyDescent="0.25">
      <c r="A128" s="1103">
        <v>4089100300</v>
      </c>
      <c r="B128" s="1021">
        <v>2</v>
      </c>
      <c r="C128" s="1021">
        <v>4</v>
      </c>
      <c r="D128" s="1021">
        <v>3</v>
      </c>
      <c r="E128" s="1021" t="s">
        <v>1374</v>
      </c>
      <c r="F128" s="1021">
        <v>92</v>
      </c>
      <c r="G128" s="1021" t="s">
        <v>802</v>
      </c>
      <c r="H128" s="1021">
        <v>0</v>
      </c>
      <c r="I128" s="1025" t="s">
        <v>1204</v>
      </c>
      <c r="J128" s="1021">
        <v>1</v>
      </c>
      <c r="K128" s="1021">
        <v>20</v>
      </c>
      <c r="L128" s="1021">
        <v>1</v>
      </c>
      <c r="M128" s="1021">
        <v>4</v>
      </c>
      <c r="N128" s="1021" t="s">
        <v>1376</v>
      </c>
      <c r="O128" s="1021">
        <v>13</v>
      </c>
      <c r="P128" s="1026">
        <v>7168.63</v>
      </c>
      <c r="Q128" s="1026">
        <v>-4181.58</v>
      </c>
      <c r="R128" s="1023">
        <v>2987.05</v>
      </c>
      <c r="S128" s="1023">
        <v>2987.05</v>
      </c>
      <c r="T128" s="1023">
        <v>2987.05</v>
      </c>
      <c r="U128" s="1023">
        <v>2987.05</v>
      </c>
      <c r="V128" s="1023">
        <v>2987.05</v>
      </c>
    </row>
    <row r="129" spans="1:22" x14ac:dyDescent="0.25">
      <c r="A129" s="1103">
        <v>4089100300</v>
      </c>
      <c r="B129" s="1021">
        <v>2</v>
      </c>
      <c r="C129" s="1021">
        <v>4</v>
      </c>
      <c r="D129" s="1021">
        <v>3</v>
      </c>
      <c r="E129" s="1021" t="s">
        <v>1374</v>
      </c>
      <c r="F129" s="1021">
        <v>92</v>
      </c>
      <c r="G129" s="1021" t="s">
        <v>802</v>
      </c>
      <c r="H129" s="1021">
        <v>0</v>
      </c>
      <c r="I129" s="1025" t="s">
        <v>1208</v>
      </c>
      <c r="J129" s="1021">
        <v>1</v>
      </c>
      <c r="K129" s="1021">
        <v>20</v>
      </c>
      <c r="L129" s="1021">
        <v>1</v>
      </c>
      <c r="M129" s="1021">
        <v>4</v>
      </c>
      <c r="N129" s="1021" t="s">
        <v>1376</v>
      </c>
      <c r="O129" s="1021">
        <v>13</v>
      </c>
      <c r="P129" s="1026">
        <v>95490</v>
      </c>
      <c r="Q129" s="1026">
        <v>-610</v>
      </c>
      <c r="R129" s="1023">
        <v>94880</v>
      </c>
      <c r="S129" s="1023">
        <v>94880</v>
      </c>
      <c r="T129" s="1023">
        <v>94880</v>
      </c>
      <c r="U129" s="1023">
        <v>0</v>
      </c>
      <c r="V129" s="1023">
        <v>0</v>
      </c>
    </row>
    <row r="130" spans="1:22" x14ac:dyDescent="0.25">
      <c r="A130" s="1103">
        <v>4089100300</v>
      </c>
      <c r="B130" s="1021">
        <v>2</v>
      </c>
      <c r="C130" s="1021">
        <v>4</v>
      </c>
      <c r="D130" s="1021">
        <v>3</v>
      </c>
      <c r="E130" s="1021" t="s">
        <v>1374</v>
      </c>
      <c r="F130" s="1021">
        <v>92</v>
      </c>
      <c r="G130" s="1021" t="s">
        <v>802</v>
      </c>
      <c r="H130" s="1021">
        <v>0</v>
      </c>
      <c r="I130" s="1027" t="s">
        <v>1210</v>
      </c>
      <c r="J130" s="1021">
        <v>1</v>
      </c>
      <c r="K130" s="1021">
        <v>20</v>
      </c>
      <c r="L130" s="1021">
        <v>1</v>
      </c>
      <c r="M130" s="1021">
        <v>4</v>
      </c>
      <c r="N130" s="1021" t="s">
        <v>1376</v>
      </c>
      <c r="O130" s="1021">
        <v>13</v>
      </c>
      <c r="P130" s="1026">
        <v>48225.06</v>
      </c>
      <c r="Q130" s="1026">
        <v>-5466.4</v>
      </c>
      <c r="R130" s="1023">
        <v>42758.66</v>
      </c>
      <c r="S130" s="1023">
        <v>42758.66</v>
      </c>
      <c r="T130" s="1023">
        <v>42758.66</v>
      </c>
      <c r="U130" s="1023">
        <v>42758.66</v>
      </c>
      <c r="V130" s="1023">
        <v>42758.66</v>
      </c>
    </row>
    <row r="131" spans="1:22" x14ac:dyDescent="0.25">
      <c r="A131" s="1103">
        <v>4089100300</v>
      </c>
      <c r="B131" s="1021">
        <v>2</v>
      </c>
      <c r="C131" s="1021">
        <v>4</v>
      </c>
      <c r="D131" s="1021">
        <v>3</v>
      </c>
      <c r="E131" s="1021" t="s">
        <v>1374</v>
      </c>
      <c r="F131" s="1021">
        <v>92</v>
      </c>
      <c r="G131" s="1021" t="s">
        <v>802</v>
      </c>
      <c r="H131" s="1021">
        <v>0</v>
      </c>
      <c r="I131" s="1027" t="s">
        <v>1212</v>
      </c>
      <c r="J131" s="1021">
        <v>1</v>
      </c>
      <c r="K131" s="1021">
        <v>20</v>
      </c>
      <c r="L131" s="1021">
        <v>1</v>
      </c>
      <c r="M131" s="1021">
        <v>4</v>
      </c>
      <c r="N131" s="1021" t="s">
        <v>1376</v>
      </c>
      <c r="O131" s="1021">
        <v>13</v>
      </c>
      <c r="P131" s="1026">
        <v>14889.89</v>
      </c>
      <c r="Q131" s="1026">
        <v>-2434.8000000000002</v>
      </c>
      <c r="R131" s="1023">
        <v>12455.09</v>
      </c>
      <c r="S131" s="1023">
        <v>12455.09</v>
      </c>
      <c r="T131" s="1023">
        <v>12455.09</v>
      </c>
      <c r="U131" s="1023">
        <v>7056.3</v>
      </c>
      <c r="V131" s="1023">
        <v>7056.3</v>
      </c>
    </row>
    <row r="132" spans="1:22" x14ac:dyDescent="0.25">
      <c r="A132" s="1103">
        <v>4089100300</v>
      </c>
      <c r="B132" s="1021">
        <v>2</v>
      </c>
      <c r="C132" s="1021">
        <v>4</v>
      </c>
      <c r="D132" s="1021">
        <v>3</v>
      </c>
      <c r="E132" s="1021" t="s">
        <v>1374</v>
      </c>
      <c r="F132" s="1021">
        <v>92</v>
      </c>
      <c r="G132" s="1021" t="s">
        <v>802</v>
      </c>
      <c r="H132" s="1021">
        <v>0</v>
      </c>
      <c r="I132" s="1025" t="s">
        <v>1214</v>
      </c>
      <c r="J132" s="1021">
        <v>1</v>
      </c>
      <c r="K132" s="1021">
        <v>20</v>
      </c>
      <c r="L132" s="1021">
        <v>1</v>
      </c>
      <c r="M132" s="1021">
        <v>4</v>
      </c>
      <c r="N132" s="1021" t="s">
        <v>1376</v>
      </c>
      <c r="O132" s="1021">
        <v>13</v>
      </c>
      <c r="P132" s="1026">
        <v>26483.29</v>
      </c>
      <c r="Q132" s="1026">
        <v>-26483.29</v>
      </c>
      <c r="R132" s="1023">
        <v>0</v>
      </c>
      <c r="S132" s="1023">
        <v>0</v>
      </c>
      <c r="T132" s="1023">
        <v>0</v>
      </c>
      <c r="U132" s="1023">
        <v>0</v>
      </c>
      <c r="V132" s="1023">
        <v>0</v>
      </c>
    </row>
    <row r="133" spans="1:22" x14ac:dyDescent="0.25">
      <c r="A133" s="1103">
        <v>4089100300</v>
      </c>
      <c r="B133" s="1021">
        <v>2</v>
      </c>
      <c r="C133" s="1021">
        <v>4</v>
      </c>
      <c r="D133" s="1021">
        <v>3</v>
      </c>
      <c r="E133" s="1021" t="s">
        <v>1374</v>
      </c>
      <c r="F133" s="1021">
        <v>92</v>
      </c>
      <c r="G133" s="1021" t="s">
        <v>802</v>
      </c>
      <c r="H133" s="1021">
        <v>0</v>
      </c>
      <c r="I133" s="1025" t="s">
        <v>1220</v>
      </c>
      <c r="J133" s="1021">
        <v>1</v>
      </c>
      <c r="K133" s="1021">
        <v>20</v>
      </c>
      <c r="L133" s="1021">
        <v>1</v>
      </c>
      <c r="M133" s="1021">
        <v>4</v>
      </c>
      <c r="N133" s="1021" t="s">
        <v>1376</v>
      </c>
      <c r="O133" s="1021">
        <v>13</v>
      </c>
      <c r="P133" s="1026">
        <v>341037.77</v>
      </c>
      <c r="Q133" s="1026">
        <v>-341037.77</v>
      </c>
      <c r="R133" s="1023">
        <v>0</v>
      </c>
      <c r="S133" s="1023">
        <v>0</v>
      </c>
      <c r="T133" s="1023">
        <v>0</v>
      </c>
      <c r="U133" s="1023">
        <v>0</v>
      </c>
      <c r="V133" s="1023">
        <v>0</v>
      </c>
    </row>
    <row r="134" spans="1:22" x14ac:dyDescent="0.25">
      <c r="A134" s="1103">
        <v>4089100300</v>
      </c>
      <c r="B134" s="1021">
        <v>2</v>
      </c>
      <c r="C134" s="1021">
        <v>4</v>
      </c>
      <c r="D134" s="1021">
        <v>3</v>
      </c>
      <c r="E134" s="1021" t="s">
        <v>1374</v>
      </c>
      <c r="F134" s="1021">
        <v>92</v>
      </c>
      <c r="G134" s="1021" t="s">
        <v>802</v>
      </c>
      <c r="H134" s="1021">
        <v>0</v>
      </c>
      <c r="I134" s="1025" t="s">
        <v>1224</v>
      </c>
      <c r="J134" s="1021">
        <v>1</v>
      </c>
      <c r="K134" s="1021">
        <v>20</v>
      </c>
      <c r="L134" s="1021">
        <v>1</v>
      </c>
      <c r="M134" s="1021">
        <v>4</v>
      </c>
      <c r="N134" s="1021" t="s">
        <v>1376</v>
      </c>
      <c r="O134" s="1021">
        <v>13</v>
      </c>
      <c r="P134" s="1026">
        <v>43383.09</v>
      </c>
      <c r="Q134" s="1026">
        <v>-43383.09</v>
      </c>
      <c r="R134" s="1023">
        <v>0</v>
      </c>
      <c r="S134" s="1023">
        <v>0</v>
      </c>
      <c r="T134" s="1023">
        <v>0</v>
      </c>
      <c r="U134" s="1023">
        <v>0</v>
      </c>
      <c r="V134" s="1023">
        <v>0</v>
      </c>
    </row>
    <row r="135" spans="1:22" x14ac:dyDescent="0.25">
      <c r="A135" s="1103">
        <v>4089100300</v>
      </c>
      <c r="B135" s="1021">
        <v>2</v>
      </c>
      <c r="C135" s="1021">
        <v>4</v>
      </c>
      <c r="D135" s="1021">
        <v>3</v>
      </c>
      <c r="E135" s="1021" t="s">
        <v>1374</v>
      </c>
      <c r="F135" s="1021">
        <v>92</v>
      </c>
      <c r="G135" s="1021" t="s">
        <v>802</v>
      </c>
      <c r="H135" s="1021">
        <v>0</v>
      </c>
      <c r="I135" s="1025" t="s">
        <v>1234</v>
      </c>
      <c r="J135" s="1021">
        <v>1</v>
      </c>
      <c r="K135" s="1021">
        <v>20</v>
      </c>
      <c r="L135" s="1021">
        <v>1</v>
      </c>
      <c r="M135" s="1021">
        <v>4</v>
      </c>
      <c r="N135" s="1021" t="s">
        <v>1376</v>
      </c>
      <c r="O135" s="1021">
        <v>13</v>
      </c>
      <c r="P135" s="1026">
        <v>212416.8</v>
      </c>
      <c r="Q135" s="1026">
        <v>12879.68</v>
      </c>
      <c r="R135" s="1023">
        <v>225296.48</v>
      </c>
      <c r="S135" s="1023">
        <v>225296.48</v>
      </c>
      <c r="T135" s="1023">
        <v>225296.48</v>
      </c>
      <c r="U135" s="1023">
        <v>225296.48</v>
      </c>
      <c r="V135" s="1023">
        <v>225296.48</v>
      </c>
    </row>
    <row r="136" spans="1:22" x14ac:dyDescent="0.25">
      <c r="A136" s="1103">
        <v>4089100300</v>
      </c>
      <c r="B136" s="1021">
        <v>2</v>
      </c>
      <c r="C136" s="1021">
        <v>4</v>
      </c>
      <c r="D136" s="1021">
        <v>3</v>
      </c>
      <c r="E136" s="1021" t="s">
        <v>1374</v>
      </c>
      <c r="F136" s="1021">
        <v>92</v>
      </c>
      <c r="G136" s="1021" t="s">
        <v>802</v>
      </c>
      <c r="H136" s="1021">
        <v>0</v>
      </c>
      <c r="I136" s="1025" t="s">
        <v>1241</v>
      </c>
      <c r="J136" s="1021">
        <v>1</v>
      </c>
      <c r="K136" s="1021">
        <v>20</v>
      </c>
      <c r="L136" s="1021">
        <v>1</v>
      </c>
      <c r="M136" s="1021">
        <v>4</v>
      </c>
      <c r="N136" s="1021" t="s">
        <v>1376</v>
      </c>
      <c r="O136" s="1021">
        <v>13</v>
      </c>
      <c r="P136" s="1026">
        <v>1945.95</v>
      </c>
      <c r="Q136" s="1026">
        <v>14503.63</v>
      </c>
      <c r="R136" s="1023">
        <v>16449.580000000002</v>
      </c>
      <c r="S136" s="1023">
        <v>16449.580000000002</v>
      </c>
      <c r="T136" s="1023">
        <v>16449.580000000002</v>
      </c>
      <c r="U136" s="1023">
        <v>14457.7</v>
      </c>
      <c r="V136" s="1023">
        <v>14457.7</v>
      </c>
    </row>
    <row r="137" spans="1:22" x14ac:dyDescent="0.25">
      <c r="A137" s="1103">
        <v>4089100300</v>
      </c>
      <c r="B137" s="1021">
        <v>2</v>
      </c>
      <c r="C137" s="1021">
        <v>4</v>
      </c>
      <c r="D137" s="1021">
        <v>3</v>
      </c>
      <c r="E137" s="1021" t="s">
        <v>1374</v>
      </c>
      <c r="F137" s="1021">
        <v>92</v>
      </c>
      <c r="G137" s="1021" t="s">
        <v>802</v>
      </c>
      <c r="H137" s="1021">
        <v>0</v>
      </c>
      <c r="I137" s="1025" t="s">
        <v>1243</v>
      </c>
      <c r="J137" s="1021">
        <v>1</v>
      </c>
      <c r="K137" s="1021">
        <v>20</v>
      </c>
      <c r="L137" s="1021">
        <v>1</v>
      </c>
      <c r="M137" s="1021">
        <v>4</v>
      </c>
      <c r="N137" s="1021" t="s">
        <v>1376</v>
      </c>
      <c r="O137" s="1021">
        <v>13</v>
      </c>
      <c r="P137" s="1026">
        <v>40735.33</v>
      </c>
      <c r="Q137" s="1026">
        <v>-17325.330000000002</v>
      </c>
      <c r="R137" s="1023">
        <v>23410</v>
      </c>
      <c r="S137" s="1023">
        <v>23410</v>
      </c>
      <c r="T137" s="1023">
        <v>23410</v>
      </c>
      <c r="U137" s="1023">
        <v>6110</v>
      </c>
      <c r="V137" s="1023">
        <v>6110</v>
      </c>
    </row>
    <row r="138" spans="1:22" x14ac:dyDescent="0.25">
      <c r="A138" s="1103">
        <v>4089100300</v>
      </c>
      <c r="B138" s="1021">
        <v>2</v>
      </c>
      <c r="C138" s="1021">
        <v>4</v>
      </c>
      <c r="D138" s="1021">
        <v>3</v>
      </c>
      <c r="E138" s="1021" t="s">
        <v>1374</v>
      </c>
      <c r="F138" s="1021">
        <v>92</v>
      </c>
      <c r="G138" s="1021" t="s">
        <v>802</v>
      </c>
      <c r="H138" s="1021">
        <v>0</v>
      </c>
      <c r="I138" s="1025" t="s">
        <v>1245</v>
      </c>
      <c r="J138" s="1021">
        <v>1</v>
      </c>
      <c r="K138" s="1021">
        <v>20</v>
      </c>
      <c r="L138" s="1021">
        <v>1</v>
      </c>
      <c r="M138" s="1021">
        <v>4</v>
      </c>
      <c r="N138" s="1021" t="s">
        <v>1376</v>
      </c>
      <c r="O138" s="1021">
        <v>13</v>
      </c>
      <c r="P138" s="1026">
        <v>424498.55</v>
      </c>
      <c r="Q138" s="1026">
        <v>52769.9</v>
      </c>
      <c r="R138" s="1023">
        <v>477268.45</v>
      </c>
      <c r="S138" s="1023">
        <v>477268.45</v>
      </c>
      <c r="T138" s="1023">
        <v>477268.45</v>
      </c>
      <c r="U138" s="1023">
        <v>47700.51</v>
      </c>
      <c r="V138" s="1023">
        <v>32241</v>
      </c>
    </row>
    <row r="139" spans="1:22" x14ac:dyDescent="0.25">
      <c r="A139" s="1103">
        <v>4089100300</v>
      </c>
      <c r="B139" s="1021">
        <v>2</v>
      </c>
      <c r="C139" s="1021">
        <v>4</v>
      </c>
      <c r="D139" s="1021">
        <v>3</v>
      </c>
      <c r="E139" s="1021" t="s">
        <v>1374</v>
      </c>
      <c r="F139" s="1021">
        <v>92</v>
      </c>
      <c r="G139" s="1021" t="s">
        <v>802</v>
      </c>
      <c r="H139" s="1021">
        <v>0</v>
      </c>
      <c r="I139" s="1025" t="s">
        <v>1247</v>
      </c>
      <c r="J139" s="1021">
        <v>1</v>
      </c>
      <c r="K139" s="1021">
        <v>20</v>
      </c>
      <c r="L139" s="1021">
        <v>1</v>
      </c>
      <c r="M139" s="1021">
        <v>4</v>
      </c>
      <c r="N139" s="1021" t="s">
        <v>1376</v>
      </c>
      <c r="O139" s="1021">
        <v>13</v>
      </c>
      <c r="P139" s="1026">
        <v>47321.16</v>
      </c>
      <c r="Q139" s="1026">
        <v>6498.73</v>
      </c>
      <c r="R139" s="1023">
        <v>53819.89</v>
      </c>
      <c r="S139" s="1023">
        <v>53819.89</v>
      </c>
      <c r="T139" s="1023">
        <v>53819.89</v>
      </c>
      <c r="U139" s="1023">
        <v>46629.89</v>
      </c>
      <c r="V139" s="1023">
        <v>46629.89</v>
      </c>
    </row>
    <row r="140" spans="1:22" x14ac:dyDescent="0.25">
      <c r="A140" s="1103">
        <v>4089100300</v>
      </c>
      <c r="B140" s="1021">
        <v>2</v>
      </c>
      <c r="C140" s="1021">
        <v>4</v>
      </c>
      <c r="D140" s="1021">
        <v>3</v>
      </c>
      <c r="E140" s="1021" t="s">
        <v>1374</v>
      </c>
      <c r="F140" s="1021">
        <v>92</v>
      </c>
      <c r="G140" s="1021" t="s">
        <v>802</v>
      </c>
      <c r="H140" s="1021">
        <v>0</v>
      </c>
      <c r="I140" s="1025" t="s">
        <v>1249</v>
      </c>
      <c r="J140" s="1021">
        <v>1</v>
      </c>
      <c r="K140" s="1021">
        <v>20</v>
      </c>
      <c r="L140" s="1021">
        <v>1</v>
      </c>
      <c r="M140" s="1021">
        <v>4</v>
      </c>
      <c r="N140" s="1021" t="s">
        <v>1376</v>
      </c>
      <c r="O140" s="1021">
        <v>13</v>
      </c>
      <c r="P140" s="1026">
        <v>50400</v>
      </c>
      <c r="Q140" s="1026">
        <v>-8480</v>
      </c>
      <c r="R140" s="1023">
        <v>41920</v>
      </c>
      <c r="S140" s="1023">
        <v>41920</v>
      </c>
      <c r="T140" s="1023">
        <v>41920</v>
      </c>
      <c r="U140" s="1023">
        <v>10320</v>
      </c>
      <c r="V140" s="1023">
        <v>10294.219999999999</v>
      </c>
    </row>
    <row r="141" spans="1:22" x14ac:dyDescent="0.25">
      <c r="A141" s="1103">
        <v>4089100300</v>
      </c>
      <c r="B141" s="1021">
        <v>2</v>
      </c>
      <c r="C141" s="1021">
        <v>4</v>
      </c>
      <c r="D141" s="1021">
        <v>3</v>
      </c>
      <c r="E141" s="1021" t="s">
        <v>1374</v>
      </c>
      <c r="F141" s="1021">
        <v>92</v>
      </c>
      <c r="G141" s="1021" t="s">
        <v>802</v>
      </c>
      <c r="H141" s="1021">
        <v>0</v>
      </c>
      <c r="I141" s="1027" t="s">
        <v>1251</v>
      </c>
      <c r="J141" s="1021">
        <v>1</v>
      </c>
      <c r="K141" s="1021">
        <v>20</v>
      </c>
      <c r="L141" s="1021">
        <v>1</v>
      </c>
      <c r="M141" s="1021">
        <v>4</v>
      </c>
      <c r="N141" s="1021" t="s">
        <v>1376</v>
      </c>
      <c r="O141" s="1021">
        <v>13</v>
      </c>
      <c r="P141" s="1026">
        <v>3078</v>
      </c>
      <c r="Q141" s="1026">
        <v>-171.22</v>
      </c>
      <c r="R141" s="1023">
        <v>2906.78</v>
      </c>
      <c r="S141" s="1023">
        <v>2906.78</v>
      </c>
      <c r="T141" s="1023">
        <v>2906.78</v>
      </c>
      <c r="U141" s="1023">
        <v>2906.78</v>
      </c>
      <c r="V141" s="1023">
        <v>2906.78</v>
      </c>
    </row>
    <row r="142" spans="1:22" x14ac:dyDescent="0.25">
      <c r="A142" s="1103">
        <v>4089100300</v>
      </c>
      <c r="B142" s="1021">
        <v>2</v>
      </c>
      <c r="C142" s="1021">
        <v>4</v>
      </c>
      <c r="D142" s="1021">
        <v>3</v>
      </c>
      <c r="E142" s="1021" t="s">
        <v>1374</v>
      </c>
      <c r="F142" s="1021">
        <v>92</v>
      </c>
      <c r="G142" s="1021" t="s">
        <v>802</v>
      </c>
      <c r="H142" s="1021">
        <v>0</v>
      </c>
      <c r="I142" s="1025" t="s">
        <v>1390</v>
      </c>
      <c r="J142" s="1021">
        <v>1</v>
      </c>
      <c r="K142" s="1021">
        <v>20</v>
      </c>
      <c r="L142" s="1021">
        <v>1</v>
      </c>
      <c r="M142" s="1021">
        <v>4</v>
      </c>
      <c r="N142" s="1021" t="s">
        <v>1376</v>
      </c>
      <c r="O142" s="1021">
        <v>13</v>
      </c>
      <c r="P142" s="1026">
        <v>1261.8499999999999</v>
      </c>
      <c r="Q142" s="1026">
        <v>261.44</v>
      </c>
      <c r="R142" s="1023">
        <v>1523.29</v>
      </c>
      <c r="S142" s="1023">
        <v>1523.29</v>
      </c>
      <c r="T142" s="1023">
        <v>1523.29</v>
      </c>
      <c r="U142" s="1023">
        <v>1419.84</v>
      </c>
      <c r="V142" s="1023">
        <v>1419.84</v>
      </c>
    </row>
    <row r="143" spans="1:22" x14ac:dyDescent="0.25">
      <c r="A143" s="1103">
        <v>4089100300</v>
      </c>
      <c r="B143" s="1021">
        <v>2</v>
      </c>
      <c r="C143" s="1021">
        <v>4</v>
      </c>
      <c r="D143" s="1021">
        <v>3</v>
      </c>
      <c r="E143" s="1021" t="s">
        <v>1374</v>
      </c>
      <c r="F143" s="1021">
        <v>92</v>
      </c>
      <c r="G143" s="1021" t="s">
        <v>802</v>
      </c>
      <c r="H143" s="1021">
        <v>0</v>
      </c>
      <c r="I143" s="1025" t="s">
        <v>1264</v>
      </c>
      <c r="J143" s="1021">
        <v>1</v>
      </c>
      <c r="K143" s="1021">
        <v>20</v>
      </c>
      <c r="L143" s="1021">
        <v>1</v>
      </c>
      <c r="M143" s="1021">
        <v>4</v>
      </c>
      <c r="N143" s="1021" t="s">
        <v>1376</v>
      </c>
      <c r="O143" s="1021">
        <v>13</v>
      </c>
      <c r="P143" s="1026">
        <v>62500.82</v>
      </c>
      <c r="Q143" s="1026">
        <v>-42300.73</v>
      </c>
      <c r="R143" s="1023">
        <v>20200.09</v>
      </c>
      <c r="S143" s="1023">
        <v>20200.09</v>
      </c>
      <c r="T143" s="1023">
        <v>20200.09</v>
      </c>
      <c r="U143" s="1023">
        <v>18811.86</v>
      </c>
      <c r="V143" s="1023">
        <v>18811.86</v>
      </c>
    </row>
    <row r="144" spans="1:22" x14ac:dyDescent="0.25">
      <c r="A144" s="1103">
        <v>4089100300</v>
      </c>
      <c r="B144" s="1021">
        <v>2</v>
      </c>
      <c r="C144" s="1021">
        <v>4</v>
      </c>
      <c r="D144" s="1021">
        <v>3</v>
      </c>
      <c r="E144" s="1021" t="s">
        <v>1374</v>
      </c>
      <c r="F144" s="1021">
        <v>92</v>
      </c>
      <c r="G144" s="1021" t="s">
        <v>802</v>
      </c>
      <c r="H144" s="1021">
        <v>0</v>
      </c>
      <c r="I144" s="1025" t="s">
        <v>1269</v>
      </c>
      <c r="J144" s="1021">
        <v>1</v>
      </c>
      <c r="K144" s="1021">
        <v>20</v>
      </c>
      <c r="L144" s="1021">
        <v>1</v>
      </c>
      <c r="M144" s="1021">
        <v>4</v>
      </c>
      <c r="N144" s="1021" t="s">
        <v>1376</v>
      </c>
      <c r="O144" s="1021">
        <v>13</v>
      </c>
      <c r="P144" s="1026">
        <v>655.45</v>
      </c>
      <c r="Q144" s="1026">
        <v>18619.63</v>
      </c>
      <c r="R144" s="1023">
        <v>19275.080000000002</v>
      </c>
      <c r="S144" s="1023">
        <v>19275.080000000002</v>
      </c>
      <c r="T144" s="1023">
        <v>19275.080000000002</v>
      </c>
      <c r="U144" s="1023">
        <v>7423.2</v>
      </c>
      <c r="V144" s="1023">
        <v>7423.2</v>
      </c>
    </row>
    <row r="145" spans="1:22" x14ac:dyDescent="0.25">
      <c r="A145" s="1103">
        <v>4089100300</v>
      </c>
      <c r="B145" s="1021">
        <v>2</v>
      </c>
      <c r="C145" s="1021">
        <v>4</v>
      </c>
      <c r="D145" s="1021">
        <v>3</v>
      </c>
      <c r="E145" s="1021" t="s">
        <v>1374</v>
      </c>
      <c r="F145" s="1021">
        <v>92</v>
      </c>
      <c r="G145" s="1021" t="s">
        <v>802</v>
      </c>
      <c r="H145" s="1021">
        <v>0</v>
      </c>
      <c r="I145" s="1025" t="s">
        <v>1271</v>
      </c>
      <c r="J145" s="1021">
        <v>1</v>
      </c>
      <c r="K145" s="1021">
        <v>20</v>
      </c>
      <c r="L145" s="1021">
        <v>1</v>
      </c>
      <c r="M145" s="1021">
        <v>4</v>
      </c>
      <c r="N145" s="1021" t="s">
        <v>1376</v>
      </c>
      <c r="O145" s="1021">
        <v>13</v>
      </c>
      <c r="P145" s="1026">
        <v>1500</v>
      </c>
      <c r="Q145" s="1026">
        <v>0</v>
      </c>
      <c r="R145" s="1023">
        <v>1500</v>
      </c>
      <c r="S145" s="1023">
        <v>1500</v>
      </c>
      <c r="T145" s="1023">
        <v>1500</v>
      </c>
      <c r="U145" s="1023">
        <v>1500</v>
      </c>
      <c r="V145" s="1023">
        <v>1500</v>
      </c>
    </row>
    <row r="146" spans="1:22" x14ac:dyDescent="0.25">
      <c r="A146" s="1103">
        <v>4089100300</v>
      </c>
      <c r="B146" s="1021">
        <v>2</v>
      </c>
      <c r="C146" s="1021">
        <v>4</v>
      </c>
      <c r="D146" s="1021">
        <v>3</v>
      </c>
      <c r="E146" s="1021" t="s">
        <v>1374</v>
      </c>
      <c r="F146" s="1021">
        <v>92</v>
      </c>
      <c r="G146" s="1021" t="s">
        <v>802</v>
      </c>
      <c r="H146" s="1021">
        <v>0</v>
      </c>
      <c r="I146" s="1025" t="s">
        <v>1275</v>
      </c>
      <c r="J146" s="1021">
        <v>1</v>
      </c>
      <c r="K146" s="1021">
        <v>20</v>
      </c>
      <c r="L146" s="1021">
        <v>1</v>
      </c>
      <c r="M146" s="1021">
        <v>4</v>
      </c>
      <c r="N146" s="1021" t="s">
        <v>1376</v>
      </c>
      <c r="O146" s="1021">
        <v>13</v>
      </c>
      <c r="P146" s="1026">
        <v>69911.06</v>
      </c>
      <c r="Q146" s="1026">
        <v>-21302.06</v>
      </c>
      <c r="R146" s="1023">
        <v>48609</v>
      </c>
      <c r="S146" s="1023">
        <v>48609</v>
      </c>
      <c r="T146" s="1023">
        <v>48609</v>
      </c>
      <c r="U146" s="1023">
        <v>48609</v>
      </c>
      <c r="V146" s="1023">
        <v>48609</v>
      </c>
    </row>
    <row r="147" spans="1:22" x14ac:dyDescent="0.25">
      <c r="A147" s="1103">
        <v>4089100300</v>
      </c>
      <c r="B147" s="1021">
        <v>2</v>
      </c>
      <c r="C147" s="1021">
        <v>4</v>
      </c>
      <c r="D147" s="1021">
        <v>3</v>
      </c>
      <c r="E147" s="1021" t="s">
        <v>1374</v>
      </c>
      <c r="F147" s="1021">
        <v>92</v>
      </c>
      <c r="G147" s="1021" t="s">
        <v>802</v>
      </c>
      <c r="H147" s="1021">
        <v>0</v>
      </c>
      <c r="I147" s="1025" t="s">
        <v>1279</v>
      </c>
      <c r="J147" s="1021">
        <v>1</v>
      </c>
      <c r="K147" s="1021">
        <v>20</v>
      </c>
      <c r="L147" s="1021">
        <v>1</v>
      </c>
      <c r="M147" s="1021">
        <v>4</v>
      </c>
      <c r="N147" s="1021" t="s">
        <v>1376</v>
      </c>
      <c r="O147" s="1021">
        <v>13</v>
      </c>
      <c r="P147" s="1026">
        <v>160665.95000000001</v>
      </c>
      <c r="Q147" s="1026">
        <v>-170.95</v>
      </c>
      <c r="R147" s="1023">
        <v>160495</v>
      </c>
      <c r="S147" s="1023">
        <v>160495</v>
      </c>
      <c r="T147" s="1023">
        <v>160495</v>
      </c>
      <c r="U147" s="1023">
        <v>123599</v>
      </c>
      <c r="V147" s="1023">
        <v>123599</v>
      </c>
    </row>
    <row r="148" spans="1:22" s="650" customFormat="1" x14ac:dyDescent="0.25">
      <c r="A148" s="1141">
        <v>4089100400</v>
      </c>
      <c r="B148" s="1142">
        <v>2</v>
      </c>
      <c r="C148" s="1142">
        <v>4</v>
      </c>
      <c r="D148" s="1142">
        <v>3</v>
      </c>
      <c r="E148" s="1142" t="s">
        <v>1374</v>
      </c>
      <c r="F148" s="1142">
        <v>92</v>
      </c>
      <c r="G148" s="1142" t="s">
        <v>802</v>
      </c>
      <c r="H148" s="1142">
        <v>0</v>
      </c>
      <c r="I148" s="1143" t="s">
        <v>1375</v>
      </c>
      <c r="J148" s="1142">
        <v>1</v>
      </c>
      <c r="K148" s="1142">
        <v>20</v>
      </c>
      <c r="L148" s="1142">
        <v>1</v>
      </c>
      <c r="M148" s="1142">
        <v>4</v>
      </c>
      <c r="N148" s="1142" t="s">
        <v>1376</v>
      </c>
      <c r="O148" s="1142">
        <v>13</v>
      </c>
      <c r="P148" s="1144">
        <v>10947520.939999999</v>
      </c>
      <c r="Q148" s="1144">
        <v>-308250.55</v>
      </c>
      <c r="R148" s="1144">
        <v>10639270.390000001</v>
      </c>
      <c r="S148" s="1144">
        <v>10639270.390000001</v>
      </c>
      <c r="T148" s="1144">
        <v>10639270.390000001</v>
      </c>
      <c r="U148" s="1144">
        <v>10637211.27</v>
      </c>
      <c r="V148" s="1144">
        <v>10637211.27</v>
      </c>
    </row>
    <row r="149" spans="1:22" x14ac:dyDescent="0.25">
      <c r="A149" s="1103">
        <v>4089100400</v>
      </c>
      <c r="B149" s="1021">
        <v>2</v>
      </c>
      <c r="C149" s="1021">
        <v>4</v>
      </c>
      <c r="D149" s="1021">
        <v>3</v>
      </c>
      <c r="E149" s="1021" t="s">
        <v>1374</v>
      </c>
      <c r="F149" s="1021">
        <v>92</v>
      </c>
      <c r="G149" s="1021" t="s">
        <v>802</v>
      </c>
      <c r="H149" s="1021">
        <v>0</v>
      </c>
      <c r="I149" s="1022" t="s">
        <v>1377</v>
      </c>
      <c r="J149" s="1021">
        <v>1</v>
      </c>
      <c r="K149" s="1021">
        <v>20</v>
      </c>
      <c r="L149" s="1021">
        <v>1</v>
      </c>
      <c r="M149" s="1021">
        <v>4</v>
      </c>
      <c r="N149" s="1021" t="s">
        <v>1376</v>
      </c>
      <c r="O149" s="1021">
        <v>13</v>
      </c>
      <c r="P149" s="1023">
        <v>1179078.45</v>
      </c>
      <c r="Q149" s="1023">
        <v>-330834.59000000003</v>
      </c>
      <c r="R149" s="1023">
        <v>848243.86</v>
      </c>
      <c r="S149" s="1023">
        <v>848243.86</v>
      </c>
      <c r="T149" s="1023">
        <v>848243.86</v>
      </c>
      <c r="U149" s="1023">
        <v>833618.96</v>
      </c>
      <c r="V149" s="1023">
        <v>833618.96</v>
      </c>
    </row>
    <row r="150" spans="1:22" x14ac:dyDescent="0.25">
      <c r="A150" s="1103">
        <v>4089100400</v>
      </c>
      <c r="B150" s="1021">
        <v>2</v>
      </c>
      <c r="C150" s="1021">
        <v>4</v>
      </c>
      <c r="D150" s="1021">
        <v>3</v>
      </c>
      <c r="E150" s="1021" t="s">
        <v>1374</v>
      </c>
      <c r="F150" s="1021">
        <v>92</v>
      </c>
      <c r="G150" s="1021" t="s">
        <v>802</v>
      </c>
      <c r="H150" s="1021">
        <v>0</v>
      </c>
      <c r="I150" s="1022" t="s">
        <v>1378</v>
      </c>
      <c r="J150" s="1021">
        <v>1</v>
      </c>
      <c r="K150" s="1021">
        <v>20</v>
      </c>
      <c r="L150" s="1021">
        <v>1</v>
      </c>
      <c r="M150" s="1021">
        <v>4</v>
      </c>
      <c r="N150" s="1021" t="s">
        <v>1376</v>
      </c>
      <c r="O150" s="1021">
        <v>13</v>
      </c>
      <c r="P150" s="1023">
        <v>717063.93</v>
      </c>
      <c r="Q150" s="1023">
        <v>54836.07</v>
      </c>
      <c r="R150" s="1023">
        <v>771900</v>
      </c>
      <c r="S150" s="1023">
        <v>771900</v>
      </c>
      <c r="T150" s="1023">
        <v>771900</v>
      </c>
      <c r="U150" s="1023">
        <v>771900</v>
      </c>
      <c r="V150" s="1023">
        <v>771900</v>
      </c>
    </row>
    <row r="151" spans="1:22" x14ac:dyDescent="0.25">
      <c r="A151" s="1103">
        <v>4089100400</v>
      </c>
      <c r="B151" s="1021">
        <v>2</v>
      </c>
      <c r="C151" s="1021">
        <v>4</v>
      </c>
      <c r="D151" s="1021">
        <v>3</v>
      </c>
      <c r="E151" s="1021" t="s">
        <v>1374</v>
      </c>
      <c r="F151" s="1021">
        <v>92</v>
      </c>
      <c r="G151" s="1021" t="s">
        <v>802</v>
      </c>
      <c r="H151" s="1021">
        <v>0</v>
      </c>
      <c r="I151" s="1024" t="s">
        <v>1379</v>
      </c>
      <c r="J151" s="1021">
        <v>1</v>
      </c>
      <c r="K151" s="1021">
        <v>20</v>
      </c>
      <c r="L151" s="1021">
        <v>1</v>
      </c>
      <c r="M151" s="1021">
        <v>4</v>
      </c>
      <c r="N151" s="1021" t="s">
        <v>1376</v>
      </c>
      <c r="O151" s="1021">
        <v>13</v>
      </c>
      <c r="P151" s="1023">
        <v>67050.710000000006</v>
      </c>
      <c r="Q151" s="1023">
        <v>251018.51</v>
      </c>
      <c r="R151" s="1023">
        <v>318069.21999999997</v>
      </c>
      <c r="S151" s="1023">
        <v>318069.21999999997</v>
      </c>
      <c r="T151" s="1023">
        <v>318069.21999999997</v>
      </c>
      <c r="U151" s="1023">
        <v>318069.21999999997</v>
      </c>
      <c r="V151" s="1023">
        <v>318069.21999999997</v>
      </c>
    </row>
    <row r="152" spans="1:22" x14ac:dyDescent="0.25">
      <c r="A152" s="1103">
        <v>4089100400</v>
      </c>
      <c r="B152" s="1021">
        <v>2</v>
      </c>
      <c r="C152" s="1021">
        <v>4</v>
      </c>
      <c r="D152" s="1021">
        <v>3</v>
      </c>
      <c r="E152" s="1021" t="s">
        <v>1374</v>
      </c>
      <c r="F152" s="1021">
        <v>92</v>
      </c>
      <c r="G152" s="1021" t="s">
        <v>802</v>
      </c>
      <c r="H152" s="1021">
        <v>0</v>
      </c>
      <c r="I152" s="1022" t="s">
        <v>1380</v>
      </c>
      <c r="J152" s="1021">
        <v>1</v>
      </c>
      <c r="K152" s="1021">
        <v>20</v>
      </c>
      <c r="L152" s="1021">
        <v>1</v>
      </c>
      <c r="M152" s="1021">
        <v>4</v>
      </c>
      <c r="N152" s="1021" t="s">
        <v>1376</v>
      </c>
      <c r="O152" s="1021">
        <v>13</v>
      </c>
      <c r="P152" s="1023">
        <v>1163040.94</v>
      </c>
      <c r="Q152" s="1023">
        <v>-22241.07</v>
      </c>
      <c r="R152" s="1023">
        <v>1140799.8700000001</v>
      </c>
      <c r="S152" s="1023">
        <v>1140799.8700000001</v>
      </c>
      <c r="T152" s="1023">
        <v>1140799.8700000001</v>
      </c>
      <c r="U152" s="1023">
        <v>1124712.48</v>
      </c>
      <c r="V152" s="1023">
        <v>1124712.48</v>
      </c>
    </row>
    <row r="153" spans="1:22" x14ac:dyDescent="0.25">
      <c r="A153" s="1103">
        <v>4089100400</v>
      </c>
      <c r="B153" s="1021">
        <v>2</v>
      </c>
      <c r="C153" s="1021">
        <v>4</v>
      </c>
      <c r="D153" s="1021">
        <v>3</v>
      </c>
      <c r="E153" s="1021" t="s">
        <v>1374</v>
      </c>
      <c r="F153" s="1021">
        <v>92</v>
      </c>
      <c r="G153" s="1021" t="s">
        <v>802</v>
      </c>
      <c r="H153" s="1021">
        <v>0</v>
      </c>
      <c r="I153" s="1022" t="s">
        <v>1381</v>
      </c>
      <c r="J153" s="1021">
        <v>1</v>
      </c>
      <c r="K153" s="1021">
        <v>20</v>
      </c>
      <c r="L153" s="1021">
        <v>1</v>
      </c>
      <c r="M153" s="1021">
        <v>4</v>
      </c>
      <c r="N153" s="1021" t="s">
        <v>1376</v>
      </c>
      <c r="O153" s="1021">
        <v>13</v>
      </c>
      <c r="P153" s="1023">
        <v>1837221.08</v>
      </c>
      <c r="Q153" s="1023">
        <v>-219308.03</v>
      </c>
      <c r="R153" s="1023">
        <v>1617913.05</v>
      </c>
      <c r="S153" s="1023">
        <v>1617913.05</v>
      </c>
      <c r="T153" s="1023">
        <v>1617913.05</v>
      </c>
      <c r="U153" s="1023">
        <v>1609378</v>
      </c>
      <c r="V153" s="1023">
        <v>1609378</v>
      </c>
    </row>
    <row r="154" spans="1:22" x14ac:dyDescent="0.25">
      <c r="A154" s="1103">
        <v>4089100400</v>
      </c>
      <c r="B154" s="1021">
        <v>2</v>
      </c>
      <c r="C154" s="1021">
        <v>4</v>
      </c>
      <c r="D154" s="1021">
        <v>3</v>
      </c>
      <c r="E154" s="1021" t="s">
        <v>1374</v>
      </c>
      <c r="F154" s="1021">
        <v>92</v>
      </c>
      <c r="G154" s="1021" t="s">
        <v>802</v>
      </c>
      <c r="H154" s="1021">
        <v>0</v>
      </c>
      <c r="I154" s="1022" t="s">
        <v>1391</v>
      </c>
      <c r="J154" s="1021">
        <v>1</v>
      </c>
      <c r="K154" s="1021">
        <v>20</v>
      </c>
      <c r="L154" s="1021">
        <v>1</v>
      </c>
      <c r="M154" s="1021">
        <v>4</v>
      </c>
      <c r="N154" s="1021" t="s">
        <v>1376</v>
      </c>
      <c r="O154" s="1021">
        <v>13</v>
      </c>
      <c r="P154" s="1023">
        <v>78033.45</v>
      </c>
      <c r="Q154" s="1023">
        <v>-73023.179999999993</v>
      </c>
      <c r="R154" s="1023">
        <v>5010.2700000000004</v>
      </c>
      <c r="S154" s="1023">
        <v>5010.2700000000004</v>
      </c>
      <c r="T154" s="1023">
        <v>5010.2700000000004</v>
      </c>
      <c r="U154" s="1023">
        <v>5010.2700000000004</v>
      </c>
      <c r="V154" s="1023">
        <v>5010.2700000000004</v>
      </c>
    </row>
    <row r="155" spans="1:22" x14ac:dyDescent="0.25">
      <c r="A155" s="1103">
        <v>4089100400</v>
      </c>
      <c r="B155" s="1021">
        <v>2</v>
      </c>
      <c r="C155" s="1021">
        <v>4</v>
      </c>
      <c r="D155" s="1021">
        <v>3</v>
      </c>
      <c r="E155" s="1021" t="s">
        <v>1374</v>
      </c>
      <c r="F155" s="1021">
        <v>92</v>
      </c>
      <c r="G155" s="1021" t="s">
        <v>802</v>
      </c>
      <c r="H155" s="1021">
        <v>0</v>
      </c>
      <c r="I155" s="1022" t="s">
        <v>1382</v>
      </c>
      <c r="J155" s="1021">
        <v>1</v>
      </c>
      <c r="K155" s="1021">
        <v>20</v>
      </c>
      <c r="L155" s="1021">
        <v>1</v>
      </c>
      <c r="M155" s="1021">
        <v>4</v>
      </c>
      <c r="N155" s="1021" t="s">
        <v>1376</v>
      </c>
      <c r="O155" s="1021">
        <v>13</v>
      </c>
      <c r="P155" s="1023">
        <v>1187917.93</v>
      </c>
      <c r="Q155" s="1023">
        <v>27698.01</v>
      </c>
      <c r="R155" s="1023">
        <v>1215615.94</v>
      </c>
      <c r="S155" s="1023">
        <v>1215615.94</v>
      </c>
      <c r="T155" s="1023">
        <v>1215615.94</v>
      </c>
      <c r="U155" s="1023">
        <v>1114257.1599999999</v>
      </c>
      <c r="V155" s="1023">
        <v>1114257.1599999999</v>
      </c>
    </row>
    <row r="156" spans="1:22" x14ac:dyDescent="0.25">
      <c r="A156" s="1103">
        <v>4089100400</v>
      </c>
      <c r="B156" s="1021">
        <v>2</v>
      </c>
      <c r="C156" s="1021">
        <v>4</v>
      </c>
      <c r="D156" s="1021">
        <v>3</v>
      </c>
      <c r="E156" s="1021" t="s">
        <v>1374</v>
      </c>
      <c r="F156" s="1021">
        <v>92</v>
      </c>
      <c r="G156" s="1021" t="s">
        <v>802</v>
      </c>
      <c r="H156" s="1021">
        <v>0</v>
      </c>
      <c r="I156" s="1022" t="s">
        <v>1383</v>
      </c>
      <c r="J156" s="1021">
        <v>1</v>
      </c>
      <c r="K156" s="1021">
        <v>20</v>
      </c>
      <c r="L156" s="1021">
        <v>1</v>
      </c>
      <c r="M156" s="1021">
        <v>4</v>
      </c>
      <c r="N156" s="1021" t="s">
        <v>1376</v>
      </c>
      <c r="O156" s="1021">
        <v>13</v>
      </c>
      <c r="P156" s="1023">
        <v>515070.42</v>
      </c>
      <c r="Q156" s="1023">
        <v>43714.23</v>
      </c>
      <c r="R156" s="1023">
        <v>558784.65</v>
      </c>
      <c r="S156" s="1023">
        <v>558784.65</v>
      </c>
      <c r="T156" s="1023">
        <v>558784.65</v>
      </c>
      <c r="U156" s="1023">
        <v>468129.59</v>
      </c>
      <c r="V156" s="1023">
        <v>468129.59</v>
      </c>
    </row>
    <row r="157" spans="1:22" x14ac:dyDescent="0.25">
      <c r="A157" s="1103">
        <v>4089100400</v>
      </c>
      <c r="B157" s="1021">
        <v>2</v>
      </c>
      <c r="C157" s="1021">
        <v>4</v>
      </c>
      <c r="D157" s="1021">
        <v>3</v>
      </c>
      <c r="E157" s="1021" t="s">
        <v>1374</v>
      </c>
      <c r="F157" s="1021">
        <v>92</v>
      </c>
      <c r="G157" s="1021" t="s">
        <v>802</v>
      </c>
      <c r="H157" s="1021">
        <v>0</v>
      </c>
      <c r="I157" s="1022" t="s">
        <v>1384</v>
      </c>
      <c r="J157" s="1021">
        <v>1</v>
      </c>
      <c r="K157" s="1021">
        <v>20</v>
      </c>
      <c r="L157" s="1021">
        <v>1</v>
      </c>
      <c r="M157" s="1021">
        <v>4</v>
      </c>
      <c r="N157" s="1021" t="s">
        <v>1376</v>
      </c>
      <c r="O157" s="1021">
        <v>13</v>
      </c>
      <c r="P157" s="1023">
        <v>637864.11</v>
      </c>
      <c r="Q157" s="1023">
        <v>63376.99</v>
      </c>
      <c r="R157" s="1023">
        <v>701241.1</v>
      </c>
      <c r="S157" s="1023">
        <v>701241.1</v>
      </c>
      <c r="T157" s="1023">
        <v>701241.1</v>
      </c>
      <c r="U157" s="1023">
        <v>587468.96</v>
      </c>
      <c r="V157" s="1023">
        <v>587468.96</v>
      </c>
    </row>
    <row r="158" spans="1:22" x14ac:dyDescent="0.25">
      <c r="A158" s="1103">
        <v>4089100400</v>
      </c>
      <c r="B158" s="1021">
        <v>2</v>
      </c>
      <c r="C158" s="1021">
        <v>4</v>
      </c>
      <c r="D158" s="1021">
        <v>3</v>
      </c>
      <c r="E158" s="1021" t="s">
        <v>1374</v>
      </c>
      <c r="F158" s="1021">
        <v>92</v>
      </c>
      <c r="G158" s="1021" t="s">
        <v>802</v>
      </c>
      <c r="H158" s="1021">
        <v>0</v>
      </c>
      <c r="I158" s="1022" t="s">
        <v>1385</v>
      </c>
      <c r="J158" s="1021">
        <v>1</v>
      </c>
      <c r="K158" s="1021">
        <v>20</v>
      </c>
      <c r="L158" s="1021">
        <v>1</v>
      </c>
      <c r="M158" s="1021">
        <v>4</v>
      </c>
      <c r="N158" s="1021" t="s">
        <v>1376</v>
      </c>
      <c r="O158" s="1021">
        <v>13</v>
      </c>
      <c r="P158" s="1023">
        <v>580330.04</v>
      </c>
      <c r="Q158" s="1023">
        <v>333854.48</v>
      </c>
      <c r="R158" s="1023">
        <v>914184.52</v>
      </c>
      <c r="S158" s="1023">
        <v>914184.52</v>
      </c>
      <c r="T158" s="1023">
        <v>914184.52</v>
      </c>
      <c r="U158" s="1023">
        <v>747257.28</v>
      </c>
      <c r="V158" s="1023">
        <v>747257.28</v>
      </c>
    </row>
    <row r="159" spans="1:22" x14ac:dyDescent="0.25">
      <c r="A159" s="1103">
        <v>4089100400</v>
      </c>
      <c r="B159" s="1021">
        <v>2</v>
      </c>
      <c r="C159" s="1021">
        <v>4</v>
      </c>
      <c r="D159" s="1021">
        <v>3</v>
      </c>
      <c r="E159" s="1021" t="s">
        <v>1374</v>
      </c>
      <c r="F159" s="1021">
        <v>92</v>
      </c>
      <c r="G159" s="1021" t="s">
        <v>802</v>
      </c>
      <c r="H159" s="1021">
        <v>0</v>
      </c>
      <c r="I159" s="1022" t="s">
        <v>1386</v>
      </c>
      <c r="J159" s="1021">
        <v>1</v>
      </c>
      <c r="K159" s="1021">
        <v>20</v>
      </c>
      <c r="L159" s="1021">
        <v>1</v>
      </c>
      <c r="M159" s="1021">
        <v>4</v>
      </c>
      <c r="N159" s="1021" t="s">
        <v>1376</v>
      </c>
      <c r="O159" s="1021">
        <v>13</v>
      </c>
      <c r="P159" s="1023">
        <v>98748.43</v>
      </c>
      <c r="Q159" s="1023">
        <v>442901.35</v>
      </c>
      <c r="R159" s="1023">
        <v>541649.78</v>
      </c>
      <c r="S159" s="1023">
        <v>541649.78</v>
      </c>
      <c r="T159" s="1023">
        <v>541649.78</v>
      </c>
      <c r="U159" s="1023">
        <v>167447.39000000001</v>
      </c>
      <c r="V159" s="1023">
        <v>167447.39000000001</v>
      </c>
    </row>
    <row r="160" spans="1:22" x14ac:dyDescent="0.25">
      <c r="A160" s="1103">
        <v>4089100400</v>
      </c>
      <c r="B160" s="1021">
        <v>2</v>
      </c>
      <c r="C160" s="1021">
        <v>4</v>
      </c>
      <c r="D160" s="1021">
        <v>3</v>
      </c>
      <c r="E160" s="1021" t="s">
        <v>1374</v>
      </c>
      <c r="F160" s="1021">
        <v>92</v>
      </c>
      <c r="G160" s="1021" t="s">
        <v>802</v>
      </c>
      <c r="H160" s="1021">
        <v>0</v>
      </c>
      <c r="I160" s="1022" t="s">
        <v>1393</v>
      </c>
      <c r="J160" s="1021">
        <v>1</v>
      </c>
      <c r="K160" s="1021">
        <v>20</v>
      </c>
      <c r="L160" s="1021">
        <v>1</v>
      </c>
      <c r="M160" s="1021">
        <v>4</v>
      </c>
      <c r="N160" s="1021" t="s">
        <v>1376</v>
      </c>
      <c r="O160" s="1021">
        <v>13</v>
      </c>
      <c r="P160" s="1023">
        <v>667534.05000000005</v>
      </c>
      <c r="Q160" s="1023">
        <v>-454953.64</v>
      </c>
      <c r="R160" s="1023">
        <v>212580.41</v>
      </c>
      <c r="S160" s="1023">
        <v>212580.41</v>
      </c>
      <c r="T160" s="1023">
        <v>212580.41</v>
      </c>
      <c r="U160" s="1023">
        <v>212580.41</v>
      </c>
      <c r="V160" s="1023">
        <v>212580.41</v>
      </c>
    </row>
    <row r="161" spans="1:22" x14ac:dyDescent="0.25">
      <c r="A161" s="1103">
        <v>4089100400</v>
      </c>
      <c r="B161" s="1021">
        <v>2</v>
      </c>
      <c r="C161" s="1021">
        <v>4</v>
      </c>
      <c r="D161" s="1021">
        <v>3</v>
      </c>
      <c r="E161" s="1021" t="s">
        <v>1374</v>
      </c>
      <c r="F161" s="1021">
        <v>92</v>
      </c>
      <c r="G161" s="1021" t="s">
        <v>802</v>
      </c>
      <c r="H161" s="1021">
        <v>0</v>
      </c>
      <c r="I161" s="1022" t="s">
        <v>1387</v>
      </c>
      <c r="J161" s="1021">
        <v>1</v>
      </c>
      <c r="K161" s="1021">
        <v>20</v>
      </c>
      <c r="L161" s="1021">
        <v>1</v>
      </c>
      <c r="M161" s="1021">
        <v>4</v>
      </c>
      <c r="N161" s="1021" t="s">
        <v>1376</v>
      </c>
      <c r="O161" s="1021">
        <v>13</v>
      </c>
      <c r="P161" s="1023">
        <v>429861.33</v>
      </c>
      <c r="Q161" s="1023">
        <v>407720.11</v>
      </c>
      <c r="R161" s="1023">
        <v>837581.44</v>
      </c>
      <c r="S161" s="1023">
        <v>837581.44</v>
      </c>
      <c r="T161" s="1023">
        <v>837581.44</v>
      </c>
      <c r="U161" s="1023">
        <v>876797.76</v>
      </c>
      <c r="V161" s="1023">
        <v>876797.76</v>
      </c>
    </row>
    <row r="162" spans="1:22" x14ac:dyDescent="0.25">
      <c r="A162" s="1103">
        <v>4089100400</v>
      </c>
      <c r="B162" s="1021">
        <v>2</v>
      </c>
      <c r="C162" s="1021">
        <v>4</v>
      </c>
      <c r="D162" s="1021">
        <v>3</v>
      </c>
      <c r="E162" s="1021" t="s">
        <v>1374</v>
      </c>
      <c r="F162" s="1021">
        <v>92</v>
      </c>
      <c r="G162" s="1021" t="s">
        <v>802</v>
      </c>
      <c r="H162" s="1021">
        <v>0</v>
      </c>
      <c r="I162" s="1022" t="s">
        <v>1388</v>
      </c>
      <c r="J162" s="1021">
        <v>1</v>
      </c>
      <c r="K162" s="1021">
        <v>20</v>
      </c>
      <c r="L162" s="1021">
        <v>1</v>
      </c>
      <c r="M162" s="1021">
        <v>4</v>
      </c>
      <c r="N162" s="1021" t="s">
        <v>1376</v>
      </c>
      <c r="O162" s="1021">
        <v>13</v>
      </c>
      <c r="P162" s="1023">
        <v>486114.64</v>
      </c>
      <c r="Q162" s="1023">
        <v>66775.16</v>
      </c>
      <c r="R162" s="1023">
        <v>552889.80000000005</v>
      </c>
      <c r="S162" s="1023">
        <v>552889.80000000005</v>
      </c>
      <c r="T162" s="1023">
        <v>552889.80000000005</v>
      </c>
      <c r="U162" s="1023">
        <v>552889.80000000005</v>
      </c>
      <c r="V162" s="1023">
        <v>552889.80000000005</v>
      </c>
    </row>
    <row r="163" spans="1:22" x14ac:dyDescent="0.25">
      <c r="A163" s="1103">
        <v>4089100400</v>
      </c>
      <c r="B163" s="1021">
        <v>2</v>
      </c>
      <c r="C163" s="1021">
        <v>4</v>
      </c>
      <c r="D163" s="1021">
        <v>3</v>
      </c>
      <c r="E163" s="1021" t="s">
        <v>1374</v>
      </c>
      <c r="F163" s="1021">
        <v>92</v>
      </c>
      <c r="G163" s="1021" t="s">
        <v>802</v>
      </c>
      <c r="H163" s="1021">
        <v>0</v>
      </c>
      <c r="I163" s="1022" t="s">
        <v>1152</v>
      </c>
      <c r="J163" s="1021">
        <v>1</v>
      </c>
      <c r="K163" s="1021">
        <v>20</v>
      </c>
      <c r="L163" s="1021">
        <v>1</v>
      </c>
      <c r="M163" s="1021">
        <v>4</v>
      </c>
      <c r="N163" s="1021" t="s">
        <v>1376</v>
      </c>
      <c r="O163" s="1021">
        <v>13</v>
      </c>
      <c r="P163" s="1023">
        <v>12676.84</v>
      </c>
      <c r="Q163" s="1023">
        <v>22960.28</v>
      </c>
      <c r="R163" s="1023">
        <v>35637.120000000003</v>
      </c>
      <c r="S163" s="1023">
        <v>35637.120000000003</v>
      </c>
      <c r="T163" s="1023">
        <v>35637.120000000003</v>
      </c>
      <c r="U163" s="1023">
        <v>25311.38</v>
      </c>
      <c r="V163" s="1023">
        <v>25311.38</v>
      </c>
    </row>
    <row r="164" spans="1:22" x14ac:dyDescent="0.25">
      <c r="A164" s="1103">
        <v>4089100400</v>
      </c>
      <c r="B164" s="1021">
        <v>2</v>
      </c>
      <c r="C164" s="1021">
        <v>4</v>
      </c>
      <c r="D164" s="1021">
        <v>3</v>
      </c>
      <c r="E164" s="1021" t="s">
        <v>1374</v>
      </c>
      <c r="F164" s="1021">
        <v>92</v>
      </c>
      <c r="G164" s="1021" t="s">
        <v>802</v>
      </c>
      <c r="H164" s="1021">
        <v>0</v>
      </c>
      <c r="I164" s="1024" t="s">
        <v>1158</v>
      </c>
      <c r="J164" s="1021">
        <v>1</v>
      </c>
      <c r="K164" s="1021">
        <v>20</v>
      </c>
      <c r="L164" s="1021">
        <v>1</v>
      </c>
      <c r="M164" s="1021">
        <v>4</v>
      </c>
      <c r="N164" s="1021" t="s">
        <v>1376</v>
      </c>
      <c r="O164" s="1021">
        <v>13</v>
      </c>
      <c r="P164" s="1023">
        <v>0</v>
      </c>
      <c r="Q164" s="1023">
        <v>2130</v>
      </c>
      <c r="R164" s="1023">
        <v>2130</v>
      </c>
      <c r="S164" s="1023">
        <v>2130</v>
      </c>
      <c r="T164" s="1023">
        <v>2130</v>
      </c>
      <c r="U164" s="1023">
        <v>2130</v>
      </c>
      <c r="V164" s="1023">
        <v>2130</v>
      </c>
    </row>
    <row r="165" spans="1:22" x14ac:dyDescent="0.25">
      <c r="A165" s="1103">
        <v>4089100400</v>
      </c>
      <c r="B165" s="1021">
        <v>2</v>
      </c>
      <c r="C165" s="1021">
        <v>4</v>
      </c>
      <c r="D165" s="1021">
        <v>3</v>
      </c>
      <c r="E165" s="1021" t="s">
        <v>1374</v>
      </c>
      <c r="F165" s="1021">
        <v>92</v>
      </c>
      <c r="G165" s="1021" t="s">
        <v>802</v>
      </c>
      <c r="H165" s="1021">
        <v>0</v>
      </c>
      <c r="I165" s="1024" t="s">
        <v>1162</v>
      </c>
      <c r="J165" s="1021">
        <v>1</v>
      </c>
      <c r="K165" s="1021">
        <v>20</v>
      </c>
      <c r="L165" s="1021">
        <v>1</v>
      </c>
      <c r="M165" s="1021">
        <v>4</v>
      </c>
      <c r="N165" s="1021" t="s">
        <v>1376</v>
      </c>
      <c r="O165" s="1021">
        <v>13</v>
      </c>
      <c r="P165" s="1023">
        <v>25703.84</v>
      </c>
      <c r="Q165" s="1023">
        <v>-20766.080000000002</v>
      </c>
      <c r="R165" s="1023">
        <v>4937.76</v>
      </c>
      <c r="S165" s="1023">
        <v>4937.76</v>
      </c>
      <c r="T165" s="1023">
        <v>4937.76</v>
      </c>
      <c r="U165" s="1023">
        <v>4937.76</v>
      </c>
      <c r="V165" s="1023">
        <v>4937.76</v>
      </c>
    </row>
    <row r="166" spans="1:22" x14ac:dyDescent="0.25">
      <c r="A166" s="1103">
        <v>4089100400</v>
      </c>
      <c r="B166" s="1021">
        <v>2</v>
      </c>
      <c r="C166" s="1021">
        <v>4</v>
      </c>
      <c r="D166" s="1021">
        <v>3</v>
      </c>
      <c r="E166" s="1021" t="s">
        <v>1374</v>
      </c>
      <c r="F166" s="1021">
        <v>92</v>
      </c>
      <c r="G166" s="1021" t="s">
        <v>802</v>
      </c>
      <c r="H166" s="1021">
        <v>0</v>
      </c>
      <c r="I166" s="1022" t="s">
        <v>1168</v>
      </c>
      <c r="J166" s="1021">
        <v>1</v>
      </c>
      <c r="K166" s="1021">
        <v>20</v>
      </c>
      <c r="L166" s="1021">
        <v>1</v>
      </c>
      <c r="M166" s="1021">
        <v>4</v>
      </c>
      <c r="N166" s="1021" t="s">
        <v>1376</v>
      </c>
      <c r="O166" s="1021">
        <v>13</v>
      </c>
      <c r="P166" s="1023">
        <v>4038.73</v>
      </c>
      <c r="Q166" s="1023">
        <v>-4038.73</v>
      </c>
      <c r="R166" s="1023">
        <v>0</v>
      </c>
      <c r="S166" s="1023">
        <v>0</v>
      </c>
      <c r="T166" s="1023">
        <v>0</v>
      </c>
      <c r="U166" s="1023">
        <v>0</v>
      </c>
      <c r="V166" s="1023">
        <v>0</v>
      </c>
    </row>
    <row r="167" spans="1:22" x14ac:dyDescent="0.25">
      <c r="A167" s="1103">
        <v>4089100400</v>
      </c>
      <c r="B167" s="1021">
        <v>2</v>
      </c>
      <c r="C167" s="1021">
        <v>4</v>
      </c>
      <c r="D167" s="1021">
        <v>3</v>
      </c>
      <c r="E167" s="1021" t="s">
        <v>1374</v>
      </c>
      <c r="F167" s="1021">
        <v>92</v>
      </c>
      <c r="G167" s="1021" t="s">
        <v>802</v>
      </c>
      <c r="H167" s="1021">
        <v>0</v>
      </c>
      <c r="I167" s="1022" t="s">
        <v>1176</v>
      </c>
      <c r="J167" s="1021">
        <v>1</v>
      </c>
      <c r="K167" s="1021">
        <v>20</v>
      </c>
      <c r="L167" s="1021">
        <v>1</v>
      </c>
      <c r="M167" s="1021">
        <v>4</v>
      </c>
      <c r="N167" s="1021" t="s">
        <v>1376</v>
      </c>
      <c r="O167" s="1021">
        <v>13</v>
      </c>
      <c r="P167" s="1023">
        <v>138526.64000000001</v>
      </c>
      <c r="Q167" s="1023">
        <v>-32067.15</v>
      </c>
      <c r="R167" s="1023">
        <v>106459.49</v>
      </c>
      <c r="S167" s="1023">
        <v>106459.49</v>
      </c>
      <c r="T167" s="1023">
        <v>106459.49</v>
      </c>
      <c r="U167" s="1023">
        <v>106459.49</v>
      </c>
      <c r="V167" s="1023">
        <v>106459.49</v>
      </c>
    </row>
    <row r="168" spans="1:22" x14ac:dyDescent="0.25">
      <c r="A168" s="1103">
        <v>4089100400</v>
      </c>
      <c r="B168" s="1021">
        <v>2</v>
      </c>
      <c r="C168" s="1021">
        <v>4</v>
      </c>
      <c r="D168" s="1021">
        <v>3</v>
      </c>
      <c r="E168" s="1021" t="s">
        <v>1374</v>
      </c>
      <c r="F168" s="1021">
        <v>92</v>
      </c>
      <c r="G168" s="1021" t="s">
        <v>802</v>
      </c>
      <c r="H168" s="1021">
        <v>0</v>
      </c>
      <c r="I168" s="1022" t="s">
        <v>1180</v>
      </c>
      <c r="J168" s="1021">
        <v>1</v>
      </c>
      <c r="K168" s="1021">
        <v>20</v>
      </c>
      <c r="L168" s="1021">
        <v>1</v>
      </c>
      <c r="M168" s="1021">
        <v>4</v>
      </c>
      <c r="N168" s="1021" t="s">
        <v>1376</v>
      </c>
      <c r="O168" s="1021">
        <v>13</v>
      </c>
      <c r="P168" s="1023">
        <v>438.3</v>
      </c>
      <c r="Q168" s="1023">
        <v>-438.3</v>
      </c>
      <c r="R168" s="1023">
        <v>0</v>
      </c>
      <c r="S168" s="1023">
        <v>0</v>
      </c>
      <c r="T168" s="1023">
        <v>0</v>
      </c>
      <c r="U168" s="1023">
        <v>0</v>
      </c>
      <c r="V168" s="1023">
        <v>0</v>
      </c>
    </row>
    <row r="169" spans="1:22" x14ac:dyDescent="0.25">
      <c r="A169" s="1103">
        <v>4089100400</v>
      </c>
      <c r="B169" s="1021">
        <v>2</v>
      </c>
      <c r="C169" s="1021">
        <v>4</v>
      </c>
      <c r="D169" s="1021">
        <v>3</v>
      </c>
      <c r="E169" s="1021" t="s">
        <v>1374</v>
      </c>
      <c r="F169" s="1021">
        <v>92</v>
      </c>
      <c r="G169" s="1021" t="s">
        <v>802</v>
      </c>
      <c r="H169" s="1021">
        <v>0</v>
      </c>
      <c r="I169" s="1022" t="s">
        <v>1184</v>
      </c>
      <c r="J169" s="1021">
        <v>1</v>
      </c>
      <c r="K169" s="1021">
        <v>20</v>
      </c>
      <c r="L169" s="1021">
        <v>1</v>
      </c>
      <c r="M169" s="1021">
        <v>4</v>
      </c>
      <c r="N169" s="1021" t="s">
        <v>1376</v>
      </c>
      <c r="O169" s="1021">
        <v>13</v>
      </c>
      <c r="P169" s="1023">
        <v>1093.6600000000001</v>
      </c>
      <c r="Q169" s="1023">
        <v>-965.21</v>
      </c>
      <c r="R169" s="1023">
        <v>128.44999999999999</v>
      </c>
      <c r="S169" s="1023">
        <v>128.44999999999999</v>
      </c>
      <c r="T169" s="1023">
        <v>128.44999999999999</v>
      </c>
      <c r="U169" s="1023">
        <v>128.44999999999999</v>
      </c>
      <c r="V169" s="1023">
        <v>128.44999999999999</v>
      </c>
    </row>
    <row r="170" spans="1:22" x14ac:dyDescent="0.25">
      <c r="A170" s="1103">
        <v>4089100400</v>
      </c>
      <c r="B170" s="1021">
        <v>2</v>
      </c>
      <c r="C170" s="1021">
        <v>4</v>
      </c>
      <c r="D170" s="1021">
        <v>3</v>
      </c>
      <c r="E170" s="1021" t="s">
        <v>1374</v>
      </c>
      <c r="F170" s="1021">
        <v>92</v>
      </c>
      <c r="G170" s="1021" t="s">
        <v>802</v>
      </c>
      <c r="H170" s="1021">
        <v>0</v>
      </c>
      <c r="I170" s="1022" t="s">
        <v>1186</v>
      </c>
      <c r="J170" s="1021">
        <v>1</v>
      </c>
      <c r="K170" s="1021">
        <v>20</v>
      </c>
      <c r="L170" s="1021">
        <v>1</v>
      </c>
      <c r="M170" s="1021">
        <v>4</v>
      </c>
      <c r="N170" s="1021" t="s">
        <v>1376</v>
      </c>
      <c r="O170" s="1021">
        <v>13</v>
      </c>
      <c r="P170" s="1023">
        <v>1927.82</v>
      </c>
      <c r="Q170" s="1023">
        <v>-44.82</v>
      </c>
      <c r="R170" s="1023">
        <v>1883</v>
      </c>
      <c r="S170" s="1023">
        <v>1883</v>
      </c>
      <c r="T170" s="1023">
        <v>1883</v>
      </c>
      <c r="U170" s="1023">
        <v>1684.72</v>
      </c>
      <c r="V170" s="1023">
        <v>1684.72</v>
      </c>
    </row>
    <row r="171" spans="1:22" x14ac:dyDescent="0.25">
      <c r="A171" s="1103">
        <v>4089100400</v>
      </c>
      <c r="B171" s="1021">
        <v>2</v>
      </c>
      <c r="C171" s="1021">
        <v>4</v>
      </c>
      <c r="D171" s="1021">
        <v>3</v>
      </c>
      <c r="E171" s="1021" t="s">
        <v>1374</v>
      </c>
      <c r="F171" s="1021">
        <v>92</v>
      </c>
      <c r="G171" s="1021" t="s">
        <v>802</v>
      </c>
      <c r="H171" s="1021">
        <v>0</v>
      </c>
      <c r="I171" s="1022" t="s">
        <v>1192</v>
      </c>
      <c r="J171" s="1021">
        <v>1</v>
      </c>
      <c r="K171" s="1021">
        <v>20</v>
      </c>
      <c r="L171" s="1021">
        <v>1</v>
      </c>
      <c r="M171" s="1021">
        <v>4</v>
      </c>
      <c r="N171" s="1021" t="s">
        <v>1376</v>
      </c>
      <c r="O171" s="1021">
        <v>13</v>
      </c>
      <c r="P171" s="1023">
        <v>186189.07</v>
      </c>
      <c r="Q171" s="1023">
        <v>-13210.91</v>
      </c>
      <c r="R171" s="1023">
        <v>172978.16</v>
      </c>
      <c r="S171" s="1023">
        <v>172978.16</v>
      </c>
      <c r="T171" s="1023">
        <v>172978.16</v>
      </c>
      <c r="U171" s="1023">
        <v>172978.16</v>
      </c>
      <c r="V171">
        <v>172978.16</v>
      </c>
    </row>
    <row r="172" spans="1:22" x14ac:dyDescent="0.25">
      <c r="A172" s="1103">
        <v>4089100400</v>
      </c>
      <c r="B172" s="1021">
        <v>2</v>
      </c>
      <c r="C172" s="1021">
        <v>4</v>
      </c>
      <c r="D172" s="1021">
        <v>3</v>
      </c>
      <c r="E172" s="1021" t="s">
        <v>1374</v>
      </c>
      <c r="F172" s="1021">
        <v>92</v>
      </c>
      <c r="G172" s="1021" t="s">
        <v>802</v>
      </c>
      <c r="H172" s="1021">
        <v>0</v>
      </c>
      <c r="I172" s="1022" t="s">
        <v>1194</v>
      </c>
      <c r="J172" s="1021">
        <v>1</v>
      </c>
      <c r="K172" s="1021">
        <v>20</v>
      </c>
      <c r="L172" s="1021">
        <v>1</v>
      </c>
      <c r="M172" s="1021">
        <v>4</v>
      </c>
      <c r="N172" s="1021" t="s">
        <v>1376</v>
      </c>
      <c r="O172" s="1021">
        <v>13</v>
      </c>
      <c r="P172" s="1023">
        <v>17993.05</v>
      </c>
      <c r="Q172" s="1023">
        <v>534.11</v>
      </c>
      <c r="R172" s="1023">
        <v>18527.16</v>
      </c>
      <c r="S172" s="1023">
        <v>18527.16</v>
      </c>
      <c r="T172" s="1023">
        <v>18527.16</v>
      </c>
      <c r="U172" s="1023">
        <v>18527.16</v>
      </c>
      <c r="V172" s="1023">
        <v>18527.16</v>
      </c>
    </row>
    <row r="173" spans="1:22" x14ac:dyDescent="0.25">
      <c r="A173" s="1103">
        <v>4089100400</v>
      </c>
      <c r="B173" s="1021">
        <v>2</v>
      </c>
      <c r="C173" s="1021">
        <v>4</v>
      </c>
      <c r="D173" s="1021">
        <v>3</v>
      </c>
      <c r="E173" s="1021" t="s">
        <v>1374</v>
      </c>
      <c r="F173" s="1021">
        <v>92</v>
      </c>
      <c r="G173" s="1021" t="s">
        <v>802</v>
      </c>
      <c r="H173" s="1021">
        <v>0</v>
      </c>
      <c r="I173" s="1022" t="s">
        <v>1196</v>
      </c>
      <c r="J173" s="1021">
        <v>1</v>
      </c>
      <c r="K173" s="1021">
        <v>20</v>
      </c>
      <c r="L173" s="1021">
        <v>1</v>
      </c>
      <c r="M173" s="1021">
        <v>4</v>
      </c>
      <c r="N173" s="1021" t="s">
        <v>1376</v>
      </c>
      <c r="O173" s="1021">
        <v>13</v>
      </c>
      <c r="P173" s="1023">
        <v>61701.06</v>
      </c>
      <c r="Q173" s="1023">
        <v>-2212.98</v>
      </c>
      <c r="R173" s="1023">
        <v>59488.08</v>
      </c>
      <c r="S173" s="1023">
        <v>59488.08</v>
      </c>
      <c r="T173" s="1023">
        <v>59488.08</v>
      </c>
      <c r="U173" s="1023">
        <v>54475.28</v>
      </c>
      <c r="V173" s="1023">
        <v>54475.28</v>
      </c>
    </row>
    <row r="174" spans="1:22" x14ac:dyDescent="0.25">
      <c r="A174" s="1103">
        <v>4089100400</v>
      </c>
      <c r="B174" s="1021">
        <v>2</v>
      </c>
      <c r="C174" s="1021">
        <v>4</v>
      </c>
      <c r="D174" s="1021">
        <v>3</v>
      </c>
      <c r="E174" s="1021" t="s">
        <v>1374</v>
      </c>
      <c r="F174" s="1021">
        <v>92</v>
      </c>
      <c r="G174" s="1021" t="s">
        <v>802</v>
      </c>
      <c r="H174" s="1021">
        <v>0</v>
      </c>
      <c r="I174" s="1024" t="s">
        <v>1198</v>
      </c>
      <c r="J174" s="1021">
        <v>1</v>
      </c>
      <c r="K174" s="1021">
        <v>20</v>
      </c>
      <c r="L174" s="1021">
        <v>1</v>
      </c>
      <c r="M174" s="1021">
        <v>4</v>
      </c>
      <c r="N174" s="1021" t="s">
        <v>1376</v>
      </c>
      <c r="O174" s="1021">
        <v>13</v>
      </c>
      <c r="P174" s="1023">
        <v>7674.02</v>
      </c>
      <c r="Q174" s="1023">
        <v>-4647.82</v>
      </c>
      <c r="R174" s="1023">
        <v>3026.2</v>
      </c>
      <c r="S174" s="1023">
        <v>3026.2</v>
      </c>
      <c r="T174" s="1023">
        <v>3026.2</v>
      </c>
      <c r="U174" s="1023">
        <v>3026.2</v>
      </c>
      <c r="V174" s="1023">
        <v>3026.2</v>
      </c>
    </row>
    <row r="175" spans="1:22" x14ac:dyDescent="0.25">
      <c r="A175" s="1103">
        <v>4089100400</v>
      </c>
      <c r="B175" s="1021">
        <v>2</v>
      </c>
      <c r="C175" s="1021">
        <v>4</v>
      </c>
      <c r="D175" s="1021">
        <v>3</v>
      </c>
      <c r="E175" s="1021" t="s">
        <v>1374</v>
      </c>
      <c r="F175" s="1021">
        <v>92</v>
      </c>
      <c r="G175" s="1021" t="s">
        <v>802</v>
      </c>
      <c r="H175" s="1021">
        <v>0</v>
      </c>
      <c r="I175" s="1022" t="s">
        <v>1200</v>
      </c>
      <c r="J175" s="1021">
        <v>1</v>
      </c>
      <c r="K175" s="1021">
        <v>20</v>
      </c>
      <c r="L175" s="1021">
        <v>1</v>
      </c>
      <c r="M175" s="1021">
        <v>4</v>
      </c>
      <c r="N175" s="1021" t="s">
        <v>1376</v>
      </c>
      <c r="O175" s="1021">
        <v>13</v>
      </c>
      <c r="P175" s="1023">
        <v>191939.29</v>
      </c>
      <c r="Q175" s="1023">
        <v>-72085.440000000002</v>
      </c>
      <c r="R175" s="1023">
        <v>119853.85</v>
      </c>
      <c r="S175" s="1023">
        <v>119853.85</v>
      </c>
      <c r="T175" s="1023">
        <v>119853.85</v>
      </c>
      <c r="U175" s="1023">
        <v>116413.74</v>
      </c>
      <c r="V175" s="1023">
        <v>116407.83</v>
      </c>
    </row>
    <row r="176" spans="1:22" x14ac:dyDescent="0.25">
      <c r="A176" s="1103">
        <v>4089100400</v>
      </c>
      <c r="B176" s="1021">
        <v>2</v>
      </c>
      <c r="C176" s="1021">
        <v>4</v>
      </c>
      <c r="D176" s="1021">
        <v>3</v>
      </c>
      <c r="E176" s="1021" t="s">
        <v>1374</v>
      </c>
      <c r="F176" s="1021">
        <v>92</v>
      </c>
      <c r="G176" s="1021" t="s">
        <v>802</v>
      </c>
      <c r="H176" s="1021">
        <v>0</v>
      </c>
      <c r="I176" s="1022" t="s">
        <v>1202</v>
      </c>
      <c r="J176" s="1021">
        <v>1</v>
      </c>
      <c r="K176" s="1021">
        <v>20</v>
      </c>
      <c r="L176" s="1021">
        <v>1</v>
      </c>
      <c r="M176" s="1021">
        <v>4</v>
      </c>
      <c r="N176" s="1021" t="s">
        <v>1376</v>
      </c>
      <c r="O176" s="1021">
        <v>13</v>
      </c>
      <c r="P176" s="1023">
        <v>585.63</v>
      </c>
      <c r="Q176" s="1023">
        <v>129.61000000000001</v>
      </c>
      <c r="R176" s="1023">
        <v>715.24</v>
      </c>
      <c r="S176" s="1023">
        <v>715.24</v>
      </c>
      <c r="T176" s="1023">
        <v>715.24</v>
      </c>
      <c r="U176" s="1023">
        <v>715.24</v>
      </c>
      <c r="V176" s="1023">
        <v>715.24</v>
      </c>
    </row>
    <row r="177" spans="1:22" x14ac:dyDescent="0.25">
      <c r="A177" s="1103">
        <v>4089100400</v>
      </c>
      <c r="B177" s="1021">
        <v>2</v>
      </c>
      <c r="C177" s="1021">
        <v>4</v>
      </c>
      <c r="D177" s="1021">
        <v>3</v>
      </c>
      <c r="E177" s="1021" t="s">
        <v>1374</v>
      </c>
      <c r="F177" s="1021">
        <v>92</v>
      </c>
      <c r="G177" s="1021" t="s">
        <v>802</v>
      </c>
      <c r="H177" s="1021">
        <v>0</v>
      </c>
      <c r="I177" s="1024" t="s">
        <v>1212</v>
      </c>
      <c r="J177" s="1021">
        <v>1</v>
      </c>
      <c r="K177" s="1021">
        <v>20</v>
      </c>
      <c r="L177" s="1021">
        <v>1</v>
      </c>
      <c r="M177" s="1021">
        <v>4</v>
      </c>
      <c r="N177" s="1021" t="s">
        <v>1376</v>
      </c>
      <c r="O177" s="1021">
        <v>13</v>
      </c>
      <c r="P177" s="1023">
        <v>0</v>
      </c>
      <c r="Q177" s="1023">
        <v>1180.07</v>
      </c>
      <c r="R177" s="1023">
        <v>1180.07</v>
      </c>
      <c r="S177" s="1023">
        <v>1180.07</v>
      </c>
      <c r="T177" s="1023">
        <v>1180.07</v>
      </c>
      <c r="U177" s="1023">
        <v>1180.07</v>
      </c>
      <c r="V177" s="1023">
        <v>1180.07</v>
      </c>
    </row>
    <row r="178" spans="1:22" x14ac:dyDescent="0.25">
      <c r="A178" s="1103">
        <v>4089100400</v>
      </c>
      <c r="B178" s="1021">
        <v>2</v>
      </c>
      <c r="C178" s="1021">
        <v>4</v>
      </c>
      <c r="D178" s="1021">
        <v>3</v>
      </c>
      <c r="E178" s="1021" t="s">
        <v>1374</v>
      </c>
      <c r="F178" s="1021">
        <v>92</v>
      </c>
      <c r="G178" s="1021" t="s">
        <v>802</v>
      </c>
      <c r="H178" s="1021">
        <v>0</v>
      </c>
      <c r="I178" s="1024" t="s">
        <v>1214</v>
      </c>
      <c r="J178" s="1021">
        <v>1</v>
      </c>
      <c r="K178" s="1021">
        <v>20</v>
      </c>
      <c r="L178" s="1021">
        <v>1</v>
      </c>
      <c r="M178" s="1021">
        <v>4</v>
      </c>
      <c r="N178" s="1021" t="s">
        <v>1376</v>
      </c>
      <c r="O178" s="1021">
        <v>13</v>
      </c>
      <c r="P178" s="1023">
        <v>39518.65</v>
      </c>
      <c r="Q178" s="1023">
        <v>-13363.02</v>
      </c>
      <c r="R178" s="1023">
        <v>26155.63</v>
      </c>
      <c r="S178" s="1023">
        <v>26155.63</v>
      </c>
      <c r="T178" s="1023">
        <v>26155.63</v>
      </c>
      <c r="U178" s="1023">
        <v>14818.19</v>
      </c>
      <c r="V178" s="1023">
        <v>14818.19</v>
      </c>
    </row>
    <row r="179" spans="1:22" x14ac:dyDescent="0.25">
      <c r="A179" s="1103">
        <v>4089100400</v>
      </c>
      <c r="B179" s="1021">
        <v>2</v>
      </c>
      <c r="C179" s="1021">
        <v>4</v>
      </c>
      <c r="D179" s="1021">
        <v>3</v>
      </c>
      <c r="E179" s="1021" t="s">
        <v>1374</v>
      </c>
      <c r="F179" s="1021">
        <v>92</v>
      </c>
      <c r="G179" s="1021" t="s">
        <v>802</v>
      </c>
      <c r="H179" s="1021">
        <v>0</v>
      </c>
      <c r="I179" s="1022" t="s">
        <v>1220</v>
      </c>
      <c r="J179" s="1021">
        <v>1</v>
      </c>
      <c r="K179" s="1021">
        <v>20</v>
      </c>
      <c r="L179" s="1021">
        <v>1</v>
      </c>
      <c r="M179" s="1021">
        <v>4</v>
      </c>
      <c r="N179" s="1021" t="s">
        <v>1376</v>
      </c>
      <c r="O179" s="1021">
        <v>13</v>
      </c>
      <c r="P179" s="1023">
        <v>10350.81</v>
      </c>
      <c r="Q179" s="1023">
        <v>-10350.81</v>
      </c>
      <c r="R179" s="1023">
        <v>0</v>
      </c>
      <c r="S179" s="1023">
        <v>0</v>
      </c>
      <c r="T179" s="1023">
        <v>0</v>
      </c>
      <c r="U179" s="1023">
        <v>0</v>
      </c>
      <c r="V179" s="1023">
        <v>0</v>
      </c>
    </row>
    <row r="180" spans="1:22" x14ac:dyDescent="0.25">
      <c r="A180" s="1103">
        <v>4089100400</v>
      </c>
      <c r="B180" s="1021">
        <v>2</v>
      </c>
      <c r="C180" s="1021">
        <v>4</v>
      </c>
      <c r="D180" s="1021">
        <v>3</v>
      </c>
      <c r="E180" s="1021" t="s">
        <v>1374</v>
      </c>
      <c r="F180" s="1021">
        <v>92</v>
      </c>
      <c r="G180" s="1021" t="s">
        <v>802</v>
      </c>
      <c r="H180" s="1021">
        <v>0</v>
      </c>
      <c r="I180" s="1024" t="s">
        <v>1222</v>
      </c>
      <c r="J180" s="1021">
        <v>1</v>
      </c>
      <c r="K180" s="1021">
        <v>20</v>
      </c>
      <c r="L180" s="1021">
        <v>1</v>
      </c>
      <c r="M180" s="1021">
        <v>4</v>
      </c>
      <c r="N180" s="1021" t="s">
        <v>1376</v>
      </c>
      <c r="O180" s="1021">
        <v>13</v>
      </c>
      <c r="P180" s="1023">
        <v>200309.56</v>
      </c>
      <c r="Q180" s="1023">
        <v>-118153.91</v>
      </c>
      <c r="R180" s="1023">
        <v>82155.649999999994</v>
      </c>
      <c r="S180" s="1023">
        <v>82155.649999999994</v>
      </c>
      <c r="T180" s="1023">
        <v>82155.649999999994</v>
      </c>
      <c r="U180" s="1023">
        <v>82155.649999999994</v>
      </c>
      <c r="V180" s="1023">
        <v>82155.649999999994</v>
      </c>
    </row>
    <row r="181" spans="1:22" x14ac:dyDescent="0.25">
      <c r="A181" s="1103">
        <v>4089100400</v>
      </c>
      <c r="B181" s="1021">
        <v>2</v>
      </c>
      <c r="C181" s="1021">
        <v>4</v>
      </c>
      <c r="D181" s="1021">
        <v>3</v>
      </c>
      <c r="E181" s="1021" t="s">
        <v>1374</v>
      </c>
      <c r="F181" s="1021">
        <v>92</v>
      </c>
      <c r="G181" s="1021" t="s">
        <v>802</v>
      </c>
      <c r="H181" s="1021">
        <v>0</v>
      </c>
      <c r="I181" s="1022" t="s">
        <v>1224</v>
      </c>
      <c r="J181" s="1021">
        <v>1</v>
      </c>
      <c r="K181" s="1021">
        <v>20</v>
      </c>
      <c r="L181" s="1021">
        <v>1</v>
      </c>
      <c r="M181" s="1021">
        <v>4</v>
      </c>
      <c r="N181" s="1021" t="s">
        <v>1376</v>
      </c>
      <c r="O181" s="1021">
        <v>13</v>
      </c>
      <c r="P181" s="1023">
        <v>3341.75</v>
      </c>
      <c r="Q181" s="1023">
        <v>-2420.96</v>
      </c>
      <c r="R181" s="1023">
        <v>920.79</v>
      </c>
      <c r="S181" s="1023">
        <v>920.79</v>
      </c>
      <c r="T181" s="1023">
        <v>920.79</v>
      </c>
      <c r="U181" s="1023">
        <v>920.79</v>
      </c>
      <c r="V181" s="1023">
        <v>920.79</v>
      </c>
    </row>
    <row r="182" spans="1:22" x14ac:dyDescent="0.25">
      <c r="A182" s="1103">
        <v>4089100400</v>
      </c>
      <c r="B182" s="1021">
        <v>2</v>
      </c>
      <c r="C182" s="1021">
        <v>4</v>
      </c>
      <c r="D182" s="1021">
        <v>3</v>
      </c>
      <c r="E182" s="1021" t="s">
        <v>1374</v>
      </c>
      <c r="F182" s="1021">
        <v>92</v>
      </c>
      <c r="G182" s="1021" t="s">
        <v>802</v>
      </c>
      <c r="H182" s="1021">
        <v>0</v>
      </c>
      <c r="I182" s="1022" t="s">
        <v>1234</v>
      </c>
      <c r="J182" s="1021">
        <v>1</v>
      </c>
      <c r="K182" s="1021">
        <v>20</v>
      </c>
      <c r="L182" s="1021">
        <v>1</v>
      </c>
      <c r="M182" s="1021">
        <v>4</v>
      </c>
      <c r="N182" s="1021" t="s">
        <v>1376</v>
      </c>
      <c r="O182" s="1021">
        <v>13</v>
      </c>
      <c r="P182" s="1023">
        <v>53560.17</v>
      </c>
      <c r="Q182" s="1023">
        <v>-53560.17</v>
      </c>
      <c r="R182" s="1023">
        <v>0</v>
      </c>
      <c r="S182" s="1023">
        <v>0</v>
      </c>
      <c r="T182" s="1023">
        <v>0</v>
      </c>
      <c r="U182" s="1023">
        <v>0</v>
      </c>
      <c r="V182" s="1023">
        <v>0</v>
      </c>
    </row>
    <row r="183" spans="1:22" x14ac:dyDescent="0.25">
      <c r="A183" s="1103">
        <v>4089100400</v>
      </c>
      <c r="B183" s="1021">
        <v>2</v>
      </c>
      <c r="C183" s="1021">
        <v>4</v>
      </c>
      <c r="D183" s="1021">
        <v>3</v>
      </c>
      <c r="E183" s="1021" t="s">
        <v>1374</v>
      </c>
      <c r="F183" s="1021">
        <v>92</v>
      </c>
      <c r="G183" s="1021" t="s">
        <v>802</v>
      </c>
      <c r="H183" s="1021">
        <v>0</v>
      </c>
      <c r="I183" s="1022" t="s">
        <v>1241</v>
      </c>
      <c r="J183" s="1021">
        <v>1</v>
      </c>
      <c r="K183" s="1021">
        <v>20</v>
      </c>
      <c r="L183" s="1021">
        <v>1</v>
      </c>
      <c r="M183" s="1021">
        <v>4</v>
      </c>
      <c r="N183" s="1021" t="s">
        <v>1376</v>
      </c>
      <c r="O183" s="1021">
        <v>13</v>
      </c>
      <c r="P183" s="1023">
        <v>47358.79</v>
      </c>
      <c r="Q183" s="1023">
        <v>-15201.75</v>
      </c>
      <c r="R183" s="1023">
        <v>32157.040000000001</v>
      </c>
      <c r="S183" s="1023">
        <v>32157.040000000001</v>
      </c>
      <c r="T183" s="1023">
        <v>32157.040000000001</v>
      </c>
      <c r="U183" s="1023">
        <v>32157.040000000001</v>
      </c>
      <c r="V183" s="1023">
        <v>32157.040000000001</v>
      </c>
    </row>
    <row r="184" spans="1:22" x14ac:dyDescent="0.25">
      <c r="A184" s="1103">
        <v>4089100400</v>
      </c>
      <c r="B184" s="1021">
        <v>2</v>
      </c>
      <c r="C184" s="1021">
        <v>4</v>
      </c>
      <c r="D184" s="1021">
        <v>3</v>
      </c>
      <c r="E184" s="1021" t="s">
        <v>1374</v>
      </c>
      <c r="F184" s="1021">
        <v>92</v>
      </c>
      <c r="G184" s="1021" t="s">
        <v>802</v>
      </c>
      <c r="H184" s="1021">
        <v>0</v>
      </c>
      <c r="I184" s="1022" t="s">
        <v>1243</v>
      </c>
      <c r="J184" s="1021">
        <v>1</v>
      </c>
      <c r="K184" s="1021">
        <v>20</v>
      </c>
      <c r="L184" s="1021">
        <v>1</v>
      </c>
      <c r="M184" s="1021">
        <v>4</v>
      </c>
      <c r="N184" s="1021" t="s">
        <v>1376</v>
      </c>
      <c r="O184" s="1021">
        <v>13</v>
      </c>
      <c r="P184" s="1023">
        <v>10136.83</v>
      </c>
      <c r="Q184" s="1023">
        <v>20000.09</v>
      </c>
      <c r="R184" s="1023">
        <v>30136.92</v>
      </c>
      <c r="S184" s="1023">
        <v>30136.92</v>
      </c>
      <c r="T184" s="1023">
        <v>30136.92</v>
      </c>
      <c r="U184" s="1023">
        <v>26334.25</v>
      </c>
      <c r="V184" s="1023">
        <v>26334.25</v>
      </c>
    </row>
    <row r="185" spans="1:22" x14ac:dyDescent="0.25">
      <c r="A185" s="1103">
        <v>4089100400</v>
      </c>
      <c r="B185" s="1021">
        <v>2</v>
      </c>
      <c r="C185" s="1021">
        <v>4</v>
      </c>
      <c r="D185" s="1021">
        <v>3</v>
      </c>
      <c r="E185" s="1021" t="s">
        <v>1374</v>
      </c>
      <c r="F185" s="1021">
        <v>92</v>
      </c>
      <c r="G185" s="1021" t="s">
        <v>802</v>
      </c>
      <c r="H185" s="1021">
        <v>0</v>
      </c>
      <c r="I185" s="1022" t="s">
        <v>1247</v>
      </c>
      <c r="J185" s="1021">
        <v>1</v>
      </c>
      <c r="K185" s="1021">
        <v>20</v>
      </c>
      <c r="L185" s="1021">
        <v>1</v>
      </c>
      <c r="M185" s="1021">
        <v>4</v>
      </c>
      <c r="N185" s="1021" t="s">
        <v>1376</v>
      </c>
      <c r="O185" s="1021">
        <v>13</v>
      </c>
      <c r="P185" s="1023">
        <v>8159.71</v>
      </c>
      <c r="Q185" s="1023">
        <v>-3728.71</v>
      </c>
      <c r="R185" s="1023">
        <v>4431</v>
      </c>
      <c r="S185" s="1023">
        <v>4431</v>
      </c>
      <c r="T185" s="1023">
        <v>4431</v>
      </c>
      <c r="U185" s="1023">
        <v>4431</v>
      </c>
      <c r="V185" s="1023">
        <v>4431</v>
      </c>
    </row>
    <row r="186" spans="1:22" x14ac:dyDescent="0.25">
      <c r="A186" s="1103">
        <v>4089100400</v>
      </c>
      <c r="B186" s="1021">
        <v>2</v>
      </c>
      <c r="C186" s="1021">
        <v>4</v>
      </c>
      <c r="D186" s="1021">
        <v>3</v>
      </c>
      <c r="E186" s="1021" t="s">
        <v>1374</v>
      </c>
      <c r="F186" s="1021">
        <v>92</v>
      </c>
      <c r="G186" s="1021" t="s">
        <v>802</v>
      </c>
      <c r="H186" s="1021">
        <v>0</v>
      </c>
      <c r="I186" s="1022" t="s">
        <v>1249</v>
      </c>
      <c r="J186" s="1021">
        <v>1</v>
      </c>
      <c r="K186" s="1021">
        <v>20</v>
      </c>
      <c r="L186" s="1021">
        <v>1</v>
      </c>
      <c r="M186" s="1021">
        <v>4</v>
      </c>
      <c r="N186" s="1021" t="s">
        <v>1376</v>
      </c>
      <c r="O186" s="1021">
        <v>13</v>
      </c>
      <c r="P186" s="1023">
        <v>88524.71</v>
      </c>
      <c r="Q186" s="1023">
        <v>816.08</v>
      </c>
      <c r="R186" s="1023">
        <v>89340.79</v>
      </c>
      <c r="S186" s="1023">
        <v>89340.79</v>
      </c>
      <c r="T186" s="1023">
        <v>89340.79</v>
      </c>
      <c r="U186" s="1023">
        <v>71775.789999999994</v>
      </c>
      <c r="V186" s="1023">
        <v>71775.789999999994</v>
      </c>
    </row>
    <row r="187" spans="1:22" x14ac:dyDescent="0.25">
      <c r="A187" s="1103">
        <v>4089100400</v>
      </c>
      <c r="B187" s="1021">
        <v>2</v>
      </c>
      <c r="C187" s="1021">
        <v>4</v>
      </c>
      <c r="D187" s="1021">
        <v>3</v>
      </c>
      <c r="E187" s="1021" t="s">
        <v>1374</v>
      </c>
      <c r="F187" s="1021">
        <v>92</v>
      </c>
      <c r="G187" s="1021" t="s">
        <v>802</v>
      </c>
      <c r="H187" s="1021">
        <v>0</v>
      </c>
      <c r="I187" s="1024" t="s">
        <v>1251</v>
      </c>
      <c r="J187" s="1021">
        <v>1</v>
      </c>
      <c r="K187" s="1021">
        <v>20</v>
      </c>
      <c r="L187" s="1021">
        <v>1</v>
      </c>
      <c r="M187" s="1021">
        <v>4</v>
      </c>
      <c r="N187" s="1021" t="s">
        <v>1376</v>
      </c>
      <c r="O187" s="1021">
        <v>13</v>
      </c>
      <c r="P187" s="1023">
        <v>105840</v>
      </c>
      <c r="Q187" s="1023">
        <v>-13501.97</v>
      </c>
      <c r="R187" s="1023">
        <v>92338.03</v>
      </c>
      <c r="S187" s="1023">
        <v>92338.03</v>
      </c>
      <c r="T187" s="1023">
        <v>92338.03</v>
      </c>
      <c r="U187" s="1023">
        <v>25978.03</v>
      </c>
      <c r="V187" s="1023">
        <v>25923.85</v>
      </c>
    </row>
    <row r="188" spans="1:22" x14ac:dyDescent="0.25">
      <c r="A188" s="1103">
        <v>4089100400</v>
      </c>
      <c r="B188" s="1021">
        <v>2</v>
      </c>
      <c r="C188" s="1021">
        <v>4</v>
      </c>
      <c r="D188" s="1021">
        <v>3</v>
      </c>
      <c r="E188" s="1021" t="s">
        <v>1374</v>
      </c>
      <c r="F188" s="1021">
        <v>92</v>
      </c>
      <c r="G188" s="1021" t="s">
        <v>802</v>
      </c>
      <c r="H188" s="1021">
        <v>0</v>
      </c>
      <c r="I188" s="1024" t="s">
        <v>1255</v>
      </c>
      <c r="J188" s="1021">
        <v>1</v>
      </c>
      <c r="K188" s="1021">
        <v>20</v>
      </c>
      <c r="L188" s="1021">
        <v>1</v>
      </c>
      <c r="M188" s="1021">
        <v>4</v>
      </c>
      <c r="N188" s="1021" t="s">
        <v>1376</v>
      </c>
      <c r="O188" s="1021">
        <v>13</v>
      </c>
      <c r="P188" s="1023">
        <v>6463.8</v>
      </c>
      <c r="Q188" s="1023">
        <v>-359.56</v>
      </c>
      <c r="R188" s="1023">
        <v>6104.24</v>
      </c>
      <c r="S188" s="1023">
        <v>6104.24</v>
      </c>
      <c r="T188" s="1023">
        <v>6104.24</v>
      </c>
      <c r="U188" s="1023">
        <v>6104.24</v>
      </c>
      <c r="V188" s="1023">
        <v>6104.24</v>
      </c>
    </row>
    <row r="189" spans="1:22" x14ac:dyDescent="0.25">
      <c r="A189" s="1103">
        <v>4089100400</v>
      </c>
      <c r="B189" s="1021">
        <v>2</v>
      </c>
      <c r="C189" s="1021">
        <v>4</v>
      </c>
      <c r="D189" s="1021">
        <v>3</v>
      </c>
      <c r="E189" s="1021" t="s">
        <v>1374</v>
      </c>
      <c r="F189" s="1021">
        <v>92</v>
      </c>
      <c r="G189" s="1021" t="s">
        <v>802</v>
      </c>
      <c r="H189" s="1021">
        <v>0</v>
      </c>
      <c r="I189" s="1024" t="s">
        <v>1257</v>
      </c>
      <c r="J189" s="1021">
        <v>1</v>
      </c>
      <c r="K189" s="1021">
        <v>20</v>
      </c>
      <c r="L189" s="1021">
        <v>1</v>
      </c>
      <c r="M189" s="1021">
        <v>4</v>
      </c>
      <c r="N189" s="1021" t="s">
        <v>1376</v>
      </c>
      <c r="O189" s="1021">
        <v>13</v>
      </c>
      <c r="P189" s="1023">
        <v>2191.6</v>
      </c>
      <c r="Q189" s="1023">
        <v>13145.65</v>
      </c>
      <c r="R189" s="1023">
        <v>15337.25</v>
      </c>
      <c r="S189" s="1023">
        <v>15337.25</v>
      </c>
      <c r="T189" s="1023">
        <v>15337.25</v>
      </c>
      <c r="U189" s="1023">
        <v>15337.25</v>
      </c>
      <c r="V189" s="1023">
        <v>15337.25</v>
      </c>
    </row>
    <row r="190" spans="1:22" x14ac:dyDescent="0.25">
      <c r="A190" s="1103">
        <v>4089100400</v>
      </c>
      <c r="B190" s="1021">
        <v>2</v>
      </c>
      <c r="C190" s="1021">
        <v>4</v>
      </c>
      <c r="D190" s="1021">
        <v>3</v>
      </c>
      <c r="E190" s="1021" t="s">
        <v>1374</v>
      </c>
      <c r="F190" s="1021">
        <v>92</v>
      </c>
      <c r="G190" s="1021" t="s">
        <v>802</v>
      </c>
      <c r="H190" s="1021">
        <v>0</v>
      </c>
      <c r="I190" s="1024" t="s">
        <v>1259</v>
      </c>
      <c r="J190" s="1021">
        <v>1</v>
      </c>
      <c r="K190" s="1021">
        <v>20</v>
      </c>
      <c r="L190" s="1021">
        <v>1</v>
      </c>
      <c r="M190" s="1021">
        <v>4</v>
      </c>
      <c r="N190" s="1021" t="s">
        <v>1376</v>
      </c>
      <c r="O190" s="1021">
        <v>13</v>
      </c>
      <c r="P190" s="1023">
        <v>15750</v>
      </c>
      <c r="Q190" s="1023">
        <v>8695.75</v>
      </c>
      <c r="R190" s="1023">
        <v>24445.75</v>
      </c>
      <c r="S190" s="1023">
        <v>24445.75</v>
      </c>
      <c r="T190" s="1023">
        <v>24445.75</v>
      </c>
      <c r="U190" s="1023">
        <v>19250</v>
      </c>
      <c r="V190" s="1023">
        <v>19250</v>
      </c>
    </row>
    <row r="191" spans="1:22" x14ac:dyDescent="0.25">
      <c r="A191" s="1103">
        <v>4089100400</v>
      </c>
      <c r="B191" s="1021">
        <v>2</v>
      </c>
      <c r="C191" s="1021">
        <v>4</v>
      </c>
      <c r="D191" s="1021">
        <v>3</v>
      </c>
      <c r="E191" s="1021" t="s">
        <v>1374</v>
      </c>
      <c r="F191" s="1021">
        <v>92</v>
      </c>
      <c r="G191" s="1021" t="s">
        <v>802</v>
      </c>
      <c r="H191" s="1021">
        <v>0</v>
      </c>
      <c r="I191" s="1022" t="s">
        <v>1390</v>
      </c>
      <c r="J191" s="1021">
        <v>1</v>
      </c>
      <c r="K191" s="1021">
        <v>20</v>
      </c>
      <c r="L191" s="1021">
        <v>1</v>
      </c>
      <c r="M191" s="1021">
        <v>4</v>
      </c>
      <c r="N191" s="1021" t="s">
        <v>1376</v>
      </c>
      <c r="O191" s="1021">
        <v>13</v>
      </c>
      <c r="P191" s="1023">
        <v>859</v>
      </c>
      <c r="Q191" s="1023">
        <v>42.77</v>
      </c>
      <c r="R191" s="1023">
        <v>901.77</v>
      </c>
      <c r="S191" s="1023">
        <v>901.77</v>
      </c>
      <c r="T191" s="1023">
        <v>901.77</v>
      </c>
      <c r="U191" s="1023">
        <v>901.77</v>
      </c>
      <c r="V191" s="1023">
        <v>901.77</v>
      </c>
    </row>
    <row r="192" spans="1:22" x14ac:dyDescent="0.25">
      <c r="A192" s="1103">
        <v>4089100400</v>
      </c>
      <c r="B192" s="1021">
        <v>2</v>
      </c>
      <c r="C192" s="1021">
        <v>4</v>
      </c>
      <c r="D192" s="1021">
        <v>3</v>
      </c>
      <c r="E192" s="1021" t="s">
        <v>1374</v>
      </c>
      <c r="F192" s="1021">
        <v>92</v>
      </c>
      <c r="G192" s="1021" t="s">
        <v>802</v>
      </c>
      <c r="H192" s="1021">
        <v>0</v>
      </c>
      <c r="I192" s="1022" t="s">
        <v>1264</v>
      </c>
      <c r="J192" s="1021">
        <v>1</v>
      </c>
      <c r="K192" s="1021">
        <v>20</v>
      </c>
      <c r="L192" s="1021">
        <v>1</v>
      </c>
      <c r="M192" s="1021">
        <v>4</v>
      </c>
      <c r="N192" s="1021" t="s">
        <v>1376</v>
      </c>
      <c r="O192" s="1021">
        <v>13</v>
      </c>
      <c r="P192" s="1023">
        <v>7460.23</v>
      </c>
      <c r="Q192" s="1023">
        <v>18722.830000000002</v>
      </c>
      <c r="R192" s="1023">
        <v>26183.06</v>
      </c>
      <c r="S192" s="1023">
        <v>26183.06</v>
      </c>
      <c r="T192" s="1023">
        <v>26183.06</v>
      </c>
      <c r="U192" s="1023">
        <v>30526.06</v>
      </c>
      <c r="V192" s="1023">
        <v>30526.06</v>
      </c>
    </row>
    <row r="193" spans="1:22" x14ac:dyDescent="0.25">
      <c r="A193" s="1103">
        <v>4089100400</v>
      </c>
      <c r="B193" s="1021">
        <v>2</v>
      </c>
      <c r="C193" s="1021">
        <v>4</v>
      </c>
      <c r="D193" s="1021">
        <v>3</v>
      </c>
      <c r="E193" s="1021" t="s">
        <v>1374</v>
      </c>
      <c r="F193" s="1021">
        <v>92</v>
      </c>
      <c r="G193" s="1021" t="s">
        <v>802</v>
      </c>
      <c r="H193" s="1021">
        <v>0</v>
      </c>
      <c r="I193" s="1022" t="s">
        <v>1269</v>
      </c>
      <c r="J193" s="1021">
        <v>1</v>
      </c>
      <c r="K193" s="1021">
        <v>20</v>
      </c>
      <c r="L193" s="1021">
        <v>1</v>
      </c>
      <c r="M193" s="1021">
        <v>4</v>
      </c>
      <c r="N193" s="1021" t="s">
        <v>1376</v>
      </c>
      <c r="O193" s="1021">
        <v>13</v>
      </c>
      <c r="P193" s="1023">
        <v>59541.71</v>
      </c>
      <c r="Q193" s="1023">
        <v>-48942.99</v>
      </c>
      <c r="R193" s="1023">
        <v>10598.72</v>
      </c>
      <c r="S193" s="1023">
        <v>10598.72</v>
      </c>
      <c r="T193" s="1023">
        <v>10598.72</v>
      </c>
      <c r="U193" s="1023">
        <v>4200</v>
      </c>
      <c r="V193" s="1023">
        <v>2586</v>
      </c>
    </row>
    <row r="194" spans="1:22" x14ac:dyDescent="0.25">
      <c r="A194" s="1103">
        <v>4089100400</v>
      </c>
      <c r="B194" s="1021">
        <v>2</v>
      </c>
      <c r="C194" s="1021">
        <v>4</v>
      </c>
      <c r="D194" s="1021">
        <v>3</v>
      </c>
      <c r="E194" s="1021" t="s">
        <v>1374</v>
      </c>
      <c r="F194" s="1021">
        <v>92</v>
      </c>
      <c r="G194" s="1021" t="s">
        <v>802</v>
      </c>
      <c r="H194" s="1021">
        <v>0</v>
      </c>
      <c r="I194" s="1022" t="s">
        <v>1271</v>
      </c>
      <c r="J194" s="1021">
        <v>1</v>
      </c>
      <c r="K194" s="1021">
        <v>20</v>
      </c>
      <c r="L194" s="1021">
        <v>1</v>
      </c>
      <c r="M194" s="1021">
        <v>4</v>
      </c>
      <c r="N194" s="1021" t="s">
        <v>1376</v>
      </c>
      <c r="O194" s="1021">
        <v>13</v>
      </c>
      <c r="P194" s="1023">
        <v>3150</v>
      </c>
      <c r="Q194" s="1023">
        <v>0</v>
      </c>
      <c r="R194" s="1023">
        <v>3150</v>
      </c>
      <c r="S194" s="1023">
        <v>3150</v>
      </c>
      <c r="T194" s="1023">
        <v>3150</v>
      </c>
      <c r="U194" s="1023">
        <v>3150</v>
      </c>
      <c r="V194" s="1023">
        <v>3150</v>
      </c>
    </row>
    <row r="195" spans="1:22" x14ac:dyDescent="0.25">
      <c r="A195" s="1103">
        <v>4089100400</v>
      </c>
      <c r="B195" s="1021">
        <v>2</v>
      </c>
      <c r="C195" s="1021">
        <v>4</v>
      </c>
      <c r="D195" s="1021">
        <v>3</v>
      </c>
      <c r="E195" s="1021" t="s">
        <v>1374</v>
      </c>
      <c r="F195" s="1021">
        <v>92</v>
      </c>
      <c r="G195" s="1021" t="s">
        <v>802</v>
      </c>
      <c r="H195" s="1021">
        <v>0</v>
      </c>
      <c r="I195" s="1022" t="s">
        <v>1275</v>
      </c>
      <c r="J195" s="1021">
        <v>1</v>
      </c>
      <c r="K195" s="1021">
        <v>20</v>
      </c>
      <c r="L195" s="1021">
        <v>1</v>
      </c>
      <c r="M195" s="1021">
        <v>4</v>
      </c>
      <c r="N195" s="1021" t="s">
        <v>1376</v>
      </c>
      <c r="O195" s="1021">
        <v>13</v>
      </c>
      <c r="P195" s="1023">
        <v>21001</v>
      </c>
      <c r="Q195" s="1023">
        <v>-21001</v>
      </c>
      <c r="R195" s="1023">
        <v>0</v>
      </c>
      <c r="S195" s="1023">
        <v>0</v>
      </c>
      <c r="T195" s="1023">
        <v>0</v>
      </c>
      <c r="U195" s="1023">
        <v>0</v>
      </c>
      <c r="V195" s="1023">
        <v>0</v>
      </c>
    </row>
    <row r="196" spans="1:22" x14ac:dyDescent="0.25">
      <c r="A196" s="1103">
        <v>4089100400</v>
      </c>
      <c r="B196" s="1021">
        <v>2</v>
      </c>
      <c r="C196" s="1021">
        <v>4</v>
      </c>
      <c r="D196" s="1021">
        <v>3</v>
      </c>
      <c r="E196" s="1021" t="s">
        <v>1374</v>
      </c>
      <c r="F196" s="1021">
        <v>92</v>
      </c>
      <c r="G196" s="1021" t="s">
        <v>802</v>
      </c>
      <c r="H196" s="1021">
        <v>0</v>
      </c>
      <c r="I196" s="1022" t="s">
        <v>1279</v>
      </c>
      <c r="J196" s="1021">
        <v>1</v>
      </c>
      <c r="K196" s="1021">
        <v>20</v>
      </c>
      <c r="L196" s="1021">
        <v>1</v>
      </c>
      <c r="M196" s="1021">
        <v>4</v>
      </c>
      <c r="N196" s="1021" t="s">
        <v>1376</v>
      </c>
      <c r="O196" s="1021">
        <v>13</v>
      </c>
      <c r="P196" s="1023">
        <v>458970.73</v>
      </c>
      <c r="Q196" s="1023">
        <v>22510.27</v>
      </c>
      <c r="R196" s="1023">
        <v>481481</v>
      </c>
      <c r="S196" s="1023">
        <v>481481</v>
      </c>
      <c r="T196" s="1023">
        <v>481481</v>
      </c>
      <c r="U196" s="1023">
        <v>366983</v>
      </c>
      <c r="V196" s="1023">
        <v>366983</v>
      </c>
    </row>
    <row r="197" spans="1:22" s="650" customFormat="1" x14ac:dyDescent="0.25">
      <c r="A197" s="1141">
        <v>4089100500</v>
      </c>
      <c r="B197" s="1142">
        <v>2</v>
      </c>
      <c r="C197" s="1142">
        <v>4</v>
      </c>
      <c r="D197" s="1142">
        <v>3</v>
      </c>
      <c r="E197" s="1142" t="s">
        <v>1374</v>
      </c>
      <c r="F197" s="1142">
        <v>92</v>
      </c>
      <c r="G197" s="1142" t="s">
        <v>802</v>
      </c>
      <c r="H197" s="1142">
        <v>0</v>
      </c>
      <c r="I197" s="1194" t="s">
        <v>1375</v>
      </c>
      <c r="J197" s="1142">
        <v>1</v>
      </c>
      <c r="K197" s="1142">
        <v>20</v>
      </c>
      <c r="L197" s="1142">
        <v>1</v>
      </c>
      <c r="M197" s="1142">
        <v>4</v>
      </c>
      <c r="N197" s="1142" t="s">
        <v>1376</v>
      </c>
      <c r="O197" s="1142">
        <v>13</v>
      </c>
      <c r="P197" s="1144">
        <v>1475696.29</v>
      </c>
      <c r="Q197" s="1144">
        <v>-193275.13</v>
      </c>
      <c r="R197" s="1144">
        <v>1282421.1599999999</v>
      </c>
      <c r="S197" s="1144">
        <v>1282421.1599999999</v>
      </c>
      <c r="T197" s="1144">
        <v>1282421.1599999999</v>
      </c>
      <c r="U197" s="1144">
        <v>1282421.1599999999</v>
      </c>
      <c r="V197" s="1144">
        <v>1282421.1599999999</v>
      </c>
    </row>
    <row r="198" spans="1:22" x14ac:dyDescent="0.25">
      <c r="A198" s="1103">
        <v>4089100500</v>
      </c>
      <c r="B198" s="1021">
        <v>2</v>
      </c>
      <c r="C198" s="1021">
        <v>4</v>
      </c>
      <c r="D198" s="1021">
        <v>3</v>
      </c>
      <c r="E198" s="1021" t="s">
        <v>1374</v>
      </c>
      <c r="F198" s="1021">
        <v>92</v>
      </c>
      <c r="G198" s="1021" t="s">
        <v>802</v>
      </c>
      <c r="H198" s="1021">
        <v>0</v>
      </c>
      <c r="I198" s="1194" t="s">
        <v>1377</v>
      </c>
      <c r="J198" s="1021">
        <v>1</v>
      </c>
      <c r="K198" s="1021">
        <v>20</v>
      </c>
      <c r="L198" s="1021">
        <v>1</v>
      </c>
      <c r="M198" s="1021">
        <v>4</v>
      </c>
      <c r="N198" s="1021" t="s">
        <v>1376</v>
      </c>
      <c r="O198" s="1021">
        <v>13</v>
      </c>
      <c r="P198" s="1023">
        <v>402298.6</v>
      </c>
      <c r="Q198" s="1023">
        <v>-158567.56</v>
      </c>
      <c r="R198" s="1023">
        <v>243731.04</v>
      </c>
      <c r="S198" s="1023">
        <v>243731.04</v>
      </c>
      <c r="T198" s="1023">
        <v>243731.04</v>
      </c>
      <c r="U198" s="1023">
        <v>243731.04</v>
      </c>
      <c r="V198" s="1023">
        <v>243731.04</v>
      </c>
    </row>
    <row r="199" spans="1:22" x14ac:dyDescent="0.25">
      <c r="A199" s="1103">
        <v>4089100500</v>
      </c>
      <c r="B199" s="1021">
        <v>2</v>
      </c>
      <c r="C199" s="1021">
        <v>4</v>
      </c>
      <c r="D199" s="1021">
        <v>3</v>
      </c>
      <c r="E199" s="1021" t="s">
        <v>1374</v>
      </c>
      <c r="F199" s="1021">
        <v>92</v>
      </c>
      <c r="G199" s="1021" t="s">
        <v>802</v>
      </c>
      <c r="H199" s="1021">
        <v>0</v>
      </c>
      <c r="I199" s="1194" t="s">
        <v>1378</v>
      </c>
      <c r="J199" s="1021">
        <v>1</v>
      </c>
      <c r="K199" s="1021">
        <v>20</v>
      </c>
      <c r="L199" s="1021">
        <v>1</v>
      </c>
      <c r="M199" s="1021">
        <v>4</v>
      </c>
      <c r="N199" s="1021" t="s">
        <v>1376</v>
      </c>
      <c r="O199" s="1021">
        <v>13</v>
      </c>
      <c r="P199" s="1023">
        <v>73026.14</v>
      </c>
      <c r="Q199" s="1023">
        <v>-4876.1400000000003</v>
      </c>
      <c r="R199" s="1023">
        <v>68150</v>
      </c>
      <c r="S199" s="1023">
        <v>68150</v>
      </c>
      <c r="T199" s="1023">
        <v>68150</v>
      </c>
      <c r="U199" s="1023">
        <v>68150</v>
      </c>
      <c r="V199" s="1023">
        <v>68150</v>
      </c>
    </row>
    <row r="200" spans="1:22" x14ac:dyDescent="0.25">
      <c r="A200" s="1103">
        <v>4089100500</v>
      </c>
      <c r="B200" s="1021">
        <v>2</v>
      </c>
      <c r="C200" s="1021">
        <v>4</v>
      </c>
      <c r="D200" s="1021">
        <v>3</v>
      </c>
      <c r="E200" s="1021" t="s">
        <v>1374</v>
      </c>
      <c r="F200" s="1021">
        <v>92</v>
      </c>
      <c r="G200" s="1021" t="s">
        <v>802</v>
      </c>
      <c r="H200" s="1021">
        <v>0</v>
      </c>
      <c r="I200" s="1194" t="s">
        <v>1379</v>
      </c>
      <c r="J200" s="1021">
        <v>1</v>
      </c>
      <c r="K200" s="1021">
        <v>20</v>
      </c>
      <c r="L200" s="1021">
        <v>1</v>
      </c>
      <c r="M200" s="1021">
        <v>4</v>
      </c>
      <c r="N200" s="1021" t="s">
        <v>1376</v>
      </c>
      <c r="O200" s="1021">
        <v>13</v>
      </c>
      <c r="P200" s="1023">
        <v>2000</v>
      </c>
      <c r="Q200" s="1023">
        <v>12000</v>
      </c>
      <c r="R200" s="1023">
        <v>14000</v>
      </c>
      <c r="S200" s="1023">
        <v>14000</v>
      </c>
      <c r="T200" s="1023">
        <v>14000</v>
      </c>
      <c r="U200" s="1023">
        <v>14000</v>
      </c>
      <c r="V200" s="1023">
        <v>14000</v>
      </c>
    </row>
    <row r="201" spans="1:22" x14ac:dyDescent="0.25">
      <c r="A201" s="1103">
        <v>4089100500</v>
      </c>
      <c r="B201" s="1021">
        <v>2</v>
      </c>
      <c r="C201" s="1021">
        <v>4</v>
      </c>
      <c r="D201" s="1021">
        <v>3</v>
      </c>
      <c r="E201" s="1021" t="s">
        <v>1374</v>
      </c>
      <c r="F201" s="1021">
        <v>92</v>
      </c>
      <c r="G201" s="1021" t="s">
        <v>802</v>
      </c>
      <c r="H201" s="1021">
        <v>0</v>
      </c>
      <c r="I201" s="1194" t="s">
        <v>1380</v>
      </c>
      <c r="J201" s="1021">
        <v>1</v>
      </c>
      <c r="K201" s="1021">
        <v>20</v>
      </c>
      <c r="L201" s="1021">
        <v>1</v>
      </c>
      <c r="M201" s="1021">
        <v>4</v>
      </c>
      <c r="N201" s="1021" t="s">
        <v>1376</v>
      </c>
      <c r="O201" s="1021">
        <v>13</v>
      </c>
      <c r="P201" s="1023">
        <v>77333.91</v>
      </c>
      <c r="Q201" s="1023">
        <v>40809.06</v>
      </c>
      <c r="R201" s="1023">
        <v>118142.97</v>
      </c>
      <c r="S201" s="1023">
        <v>118142.97</v>
      </c>
      <c r="T201" s="1023">
        <v>118142.97</v>
      </c>
      <c r="U201" s="1023">
        <v>118142.97</v>
      </c>
      <c r="V201" s="1023">
        <v>118142.97</v>
      </c>
    </row>
    <row r="202" spans="1:22" x14ac:dyDescent="0.25">
      <c r="A202" s="1103">
        <v>4089100500</v>
      </c>
      <c r="B202" s="1021">
        <v>2</v>
      </c>
      <c r="C202" s="1021">
        <v>4</v>
      </c>
      <c r="D202" s="1021">
        <v>3</v>
      </c>
      <c r="E202" s="1021" t="s">
        <v>1374</v>
      </c>
      <c r="F202" s="1021">
        <v>92</v>
      </c>
      <c r="G202" s="1021" t="s">
        <v>802</v>
      </c>
      <c r="H202" s="1021">
        <v>0</v>
      </c>
      <c r="I202" s="1194" t="s">
        <v>1381</v>
      </c>
      <c r="J202" s="1021">
        <v>1</v>
      </c>
      <c r="K202" s="1021">
        <v>20</v>
      </c>
      <c r="L202" s="1021">
        <v>1</v>
      </c>
      <c r="M202" s="1021">
        <v>4</v>
      </c>
      <c r="N202" s="1021" t="s">
        <v>1376</v>
      </c>
      <c r="O202" s="1021">
        <v>13</v>
      </c>
      <c r="P202" s="1023">
        <v>259169.83</v>
      </c>
      <c r="Q202" s="1023">
        <v>-35397.14</v>
      </c>
      <c r="R202" s="1023">
        <v>223772.69</v>
      </c>
      <c r="S202" s="1023">
        <v>223772.69</v>
      </c>
      <c r="T202" s="1023">
        <v>223772.69</v>
      </c>
      <c r="U202" s="1023">
        <v>223772.69</v>
      </c>
      <c r="V202" s="1023">
        <v>223772.69</v>
      </c>
    </row>
    <row r="203" spans="1:22" x14ac:dyDescent="0.25">
      <c r="A203" s="1103">
        <v>4089100500</v>
      </c>
      <c r="B203" s="1021">
        <v>2</v>
      </c>
      <c r="C203" s="1021">
        <v>4</v>
      </c>
      <c r="D203" s="1021">
        <v>3</v>
      </c>
      <c r="E203" s="1021" t="s">
        <v>1374</v>
      </c>
      <c r="F203" s="1021">
        <v>92</v>
      </c>
      <c r="G203" s="1021" t="s">
        <v>802</v>
      </c>
      <c r="H203" s="1021">
        <v>0</v>
      </c>
      <c r="I203" s="1194" t="s">
        <v>1382</v>
      </c>
      <c r="J203" s="1021">
        <v>1</v>
      </c>
      <c r="K203" s="1021">
        <v>20</v>
      </c>
      <c r="L203" s="1021">
        <v>1</v>
      </c>
      <c r="M203" s="1021">
        <v>4</v>
      </c>
      <c r="N203" s="1021" t="s">
        <v>1376</v>
      </c>
      <c r="O203" s="1021">
        <v>13</v>
      </c>
      <c r="P203" s="1023">
        <v>188649.63</v>
      </c>
      <c r="Q203" s="1023">
        <v>-30123.77</v>
      </c>
      <c r="R203" s="1023">
        <v>158525.85999999999</v>
      </c>
      <c r="S203" s="1023">
        <v>158525.85999999999</v>
      </c>
      <c r="T203" s="1023">
        <v>158525.85999999999</v>
      </c>
      <c r="U203" s="1023">
        <v>147679.79999999999</v>
      </c>
      <c r="V203" s="1023">
        <v>147679.79999999999</v>
      </c>
    </row>
    <row r="204" spans="1:22" x14ac:dyDescent="0.25">
      <c r="A204" s="1103">
        <v>4089100500</v>
      </c>
      <c r="B204" s="1021">
        <v>2</v>
      </c>
      <c r="C204" s="1021">
        <v>4</v>
      </c>
      <c r="D204" s="1021">
        <v>3</v>
      </c>
      <c r="E204" s="1021" t="s">
        <v>1374</v>
      </c>
      <c r="F204" s="1021">
        <v>92</v>
      </c>
      <c r="G204" s="1021" t="s">
        <v>802</v>
      </c>
      <c r="H204" s="1021">
        <v>0</v>
      </c>
      <c r="I204" s="1194" t="s">
        <v>1383</v>
      </c>
      <c r="J204" s="1021">
        <v>1</v>
      </c>
      <c r="K204" s="1021">
        <v>20</v>
      </c>
      <c r="L204" s="1021">
        <v>1</v>
      </c>
      <c r="M204" s="1021">
        <v>4</v>
      </c>
      <c r="N204" s="1021" t="s">
        <v>1376</v>
      </c>
      <c r="O204" s="1021">
        <v>13</v>
      </c>
      <c r="P204" s="1023">
        <v>87758.38</v>
      </c>
      <c r="Q204" s="1023">
        <v>-21.87</v>
      </c>
      <c r="R204" s="1023">
        <v>87736.51</v>
      </c>
      <c r="S204" s="1023">
        <v>87736.51</v>
      </c>
      <c r="T204" s="1023">
        <v>87736.51</v>
      </c>
      <c r="U204" s="1023">
        <v>74619.09</v>
      </c>
      <c r="V204" s="1023">
        <v>74619.09</v>
      </c>
    </row>
    <row r="205" spans="1:22" x14ac:dyDescent="0.25">
      <c r="A205" s="1103">
        <v>4089100500</v>
      </c>
      <c r="B205" s="1021">
        <v>2</v>
      </c>
      <c r="C205" s="1021">
        <v>4</v>
      </c>
      <c r="D205" s="1021">
        <v>3</v>
      </c>
      <c r="E205" s="1021" t="s">
        <v>1374</v>
      </c>
      <c r="F205" s="1021">
        <v>92</v>
      </c>
      <c r="G205" s="1021" t="s">
        <v>802</v>
      </c>
      <c r="H205" s="1021">
        <v>0</v>
      </c>
      <c r="I205" s="1194" t="s">
        <v>1384</v>
      </c>
      <c r="J205" s="1021">
        <v>1</v>
      </c>
      <c r="K205" s="1021">
        <v>20</v>
      </c>
      <c r="L205" s="1021">
        <v>1</v>
      </c>
      <c r="M205" s="1021">
        <v>4</v>
      </c>
      <c r="N205" s="1021" t="s">
        <v>1376</v>
      </c>
      <c r="O205" s="1021">
        <v>13</v>
      </c>
      <c r="P205" s="1023">
        <v>110132.62</v>
      </c>
      <c r="Q205" s="1023">
        <v>-8588.0300000000007</v>
      </c>
      <c r="R205" s="1023">
        <v>101544.59</v>
      </c>
      <c r="S205" s="1023">
        <v>101544.59</v>
      </c>
      <c r="T205" s="1023">
        <v>101544.59</v>
      </c>
      <c r="U205" s="1023">
        <v>87241.1</v>
      </c>
      <c r="V205" s="1023">
        <v>87241.1</v>
      </c>
    </row>
    <row r="206" spans="1:22" x14ac:dyDescent="0.25">
      <c r="A206" s="1103">
        <v>4089100500</v>
      </c>
      <c r="B206" s="1021">
        <v>2</v>
      </c>
      <c r="C206" s="1021">
        <v>4</v>
      </c>
      <c r="D206" s="1021">
        <v>3</v>
      </c>
      <c r="E206" s="1021" t="s">
        <v>1374</v>
      </c>
      <c r="F206" s="1021">
        <v>92</v>
      </c>
      <c r="G206" s="1021" t="s">
        <v>802</v>
      </c>
      <c r="H206" s="1021">
        <v>0</v>
      </c>
      <c r="I206" s="1194" t="s">
        <v>1385</v>
      </c>
      <c r="J206" s="1021">
        <v>1</v>
      </c>
      <c r="K206" s="1021">
        <v>20</v>
      </c>
      <c r="L206" s="1021">
        <v>1</v>
      </c>
      <c r="M206" s="1021">
        <v>4</v>
      </c>
      <c r="N206" s="1021" t="s">
        <v>1376</v>
      </c>
      <c r="O206" s="1021">
        <v>13</v>
      </c>
      <c r="P206" s="1023">
        <v>85291.29</v>
      </c>
      <c r="Q206" s="1023">
        <v>-16215.6</v>
      </c>
      <c r="R206" s="1023">
        <v>69075.69</v>
      </c>
      <c r="S206" s="1023">
        <v>69075.69</v>
      </c>
      <c r="T206" s="1023">
        <v>69075.69</v>
      </c>
      <c r="U206" s="1023">
        <v>59229.73</v>
      </c>
      <c r="V206" s="1023">
        <v>59229.73</v>
      </c>
    </row>
    <row r="207" spans="1:22" x14ac:dyDescent="0.25">
      <c r="A207" s="1103">
        <v>4089100500</v>
      </c>
      <c r="B207" s="1021">
        <v>2</v>
      </c>
      <c r="C207" s="1021">
        <v>4</v>
      </c>
      <c r="D207" s="1021">
        <v>3</v>
      </c>
      <c r="E207" s="1021" t="s">
        <v>1374</v>
      </c>
      <c r="F207" s="1021">
        <v>92</v>
      </c>
      <c r="G207" s="1021" t="s">
        <v>802</v>
      </c>
      <c r="H207" s="1021">
        <v>0</v>
      </c>
      <c r="I207" s="1194" t="s">
        <v>1386</v>
      </c>
      <c r="J207" s="1021">
        <v>1</v>
      </c>
      <c r="K207" s="1021">
        <v>20</v>
      </c>
      <c r="L207" s="1021">
        <v>1</v>
      </c>
      <c r="M207" s="1021">
        <v>4</v>
      </c>
      <c r="N207" s="1021" t="s">
        <v>1376</v>
      </c>
      <c r="O207" s="1021">
        <v>13</v>
      </c>
      <c r="P207" s="1023">
        <v>49141.23</v>
      </c>
      <c r="Q207" s="1023">
        <v>173759.9</v>
      </c>
      <c r="R207" s="1023">
        <v>222901.13</v>
      </c>
      <c r="S207" s="1023">
        <v>222901.13</v>
      </c>
      <c r="T207" s="1023">
        <v>222901.13</v>
      </c>
      <c r="U207" s="1023">
        <v>106810.11</v>
      </c>
      <c r="V207" s="1023">
        <v>106810.11</v>
      </c>
    </row>
    <row r="208" spans="1:22" x14ac:dyDescent="0.25">
      <c r="A208" s="1103">
        <v>4089100500</v>
      </c>
      <c r="B208" s="1021">
        <v>2</v>
      </c>
      <c r="C208" s="1021">
        <v>4</v>
      </c>
      <c r="D208" s="1021">
        <v>3</v>
      </c>
      <c r="E208" s="1021" t="s">
        <v>1374</v>
      </c>
      <c r="F208" s="1021">
        <v>92</v>
      </c>
      <c r="G208" s="1021" t="s">
        <v>802</v>
      </c>
      <c r="H208" s="1021">
        <v>0</v>
      </c>
      <c r="I208" s="1194" t="s">
        <v>1387</v>
      </c>
      <c r="J208" s="1021">
        <v>1</v>
      </c>
      <c r="K208" s="1021">
        <v>20</v>
      </c>
      <c r="L208" s="1021">
        <v>1</v>
      </c>
      <c r="M208" s="1021">
        <v>4</v>
      </c>
      <c r="N208" s="1021" t="s">
        <v>1376</v>
      </c>
      <c r="O208" s="1021">
        <v>13</v>
      </c>
      <c r="P208" s="1023">
        <v>7001.03</v>
      </c>
      <c r="Q208" s="1023">
        <v>-2801.24</v>
      </c>
      <c r="R208" s="1023">
        <v>4199.79</v>
      </c>
      <c r="S208" s="1023">
        <v>4199.79</v>
      </c>
      <c r="T208" s="1023">
        <v>4199.79</v>
      </c>
      <c r="U208" s="1023">
        <v>44935.87</v>
      </c>
      <c r="V208" s="1023">
        <v>44935.87</v>
      </c>
    </row>
    <row r="209" spans="1:22" x14ac:dyDescent="0.25">
      <c r="A209" s="1103">
        <v>4089100500</v>
      </c>
      <c r="B209" s="1021">
        <v>2</v>
      </c>
      <c r="C209" s="1021">
        <v>4</v>
      </c>
      <c r="D209" s="1021">
        <v>3</v>
      </c>
      <c r="E209" s="1021" t="s">
        <v>1374</v>
      </c>
      <c r="F209" s="1021">
        <v>92</v>
      </c>
      <c r="G209" s="1021" t="s">
        <v>802</v>
      </c>
      <c r="H209" s="1021">
        <v>0</v>
      </c>
      <c r="I209" s="1194" t="s">
        <v>1388</v>
      </c>
      <c r="J209" s="1021">
        <v>1</v>
      </c>
      <c r="K209" s="1021">
        <v>20</v>
      </c>
      <c r="L209" s="1021">
        <v>1</v>
      </c>
      <c r="M209" s="1021">
        <v>4</v>
      </c>
      <c r="N209" s="1021" t="s">
        <v>1376</v>
      </c>
      <c r="O209" s="1021">
        <v>13</v>
      </c>
      <c r="P209" s="1023">
        <v>57377.13</v>
      </c>
      <c r="Q209" s="1023">
        <v>3086.89</v>
      </c>
      <c r="R209" s="1023">
        <v>60464.02</v>
      </c>
      <c r="S209" s="1023">
        <v>60464.02</v>
      </c>
      <c r="T209" s="1023">
        <v>60464.02</v>
      </c>
      <c r="U209" s="1023">
        <v>60464.02</v>
      </c>
      <c r="V209" s="1023">
        <v>60464.02</v>
      </c>
    </row>
    <row r="210" spans="1:22" x14ac:dyDescent="0.25">
      <c r="A210" s="1103">
        <v>4089100500</v>
      </c>
      <c r="B210" s="1021">
        <v>2</v>
      </c>
      <c r="C210" s="1021">
        <v>4</v>
      </c>
      <c r="D210" s="1021">
        <v>3</v>
      </c>
      <c r="E210" s="1021" t="s">
        <v>1374</v>
      </c>
      <c r="F210" s="1021">
        <v>92</v>
      </c>
      <c r="G210" s="1021" t="s">
        <v>802</v>
      </c>
      <c r="H210" s="1021">
        <v>0</v>
      </c>
      <c r="I210" s="1194" t="s">
        <v>1152</v>
      </c>
      <c r="J210" s="1021">
        <v>1</v>
      </c>
      <c r="K210" s="1021">
        <v>20</v>
      </c>
      <c r="L210" s="1021">
        <v>1</v>
      </c>
      <c r="M210" s="1021">
        <v>4</v>
      </c>
      <c r="N210" s="1021" t="s">
        <v>1376</v>
      </c>
      <c r="O210" s="1021">
        <v>13</v>
      </c>
      <c r="P210" s="1023">
        <v>8259.75</v>
      </c>
      <c r="Q210" s="1023">
        <v>-6785.29</v>
      </c>
      <c r="R210" s="1023">
        <v>1474.46</v>
      </c>
      <c r="S210" s="1023">
        <v>1474.46</v>
      </c>
      <c r="T210" s="1023">
        <v>1474.46</v>
      </c>
      <c r="U210" s="1023">
        <v>945.26</v>
      </c>
      <c r="V210" s="1023">
        <v>945.26</v>
      </c>
    </row>
    <row r="211" spans="1:22" x14ac:dyDescent="0.25">
      <c r="A211" s="1103">
        <v>4089100500</v>
      </c>
      <c r="B211" s="1021">
        <v>2</v>
      </c>
      <c r="C211" s="1021">
        <v>4</v>
      </c>
      <c r="D211" s="1021">
        <v>3</v>
      </c>
      <c r="E211" s="1021" t="s">
        <v>1374</v>
      </c>
      <c r="F211" s="1021">
        <v>92</v>
      </c>
      <c r="G211" s="1021" t="s">
        <v>802</v>
      </c>
      <c r="H211" s="1021">
        <v>0</v>
      </c>
      <c r="I211" s="1194" t="s">
        <v>1158</v>
      </c>
      <c r="J211" s="1021">
        <v>1</v>
      </c>
      <c r="K211" s="1021">
        <v>20</v>
      </c>
      <c r="L211" s="1021">
        <v>1</v>
      </c>
      <c r="M211" s="1021">
        <v>4</v>
      </c>
      <c r="N211" s="1021" t="s">
        <v>1376</v>
      </c>
      <c r="O211" s="1021">
        <v>13</v>
      </c>
      <c r="P211" s="1023">
        <v>0</v>
      </c>
      <c r="Q211" s="1023">
        <v>598.79999999999995</v>
      </c>
      <c r="R211" s="1023">
        <v>598.79999999999995</v>
      </c>
      <c r="S211" s="1023">
        <v>598.79999999999995</v>
      </c>
      <c r="T211" s="1023">
        <v>598.79999999999995</v>
      </c>
      <c r="U211" s="1023">
        <v>598.79999999999995</v>
      </c>
      <c r="V211" s="1023">
        <v>598.79999999999995</v>
      </c>
    </row>
    <row r="212" spans="1:22" x14ac:dyDescent="0.25">
      <c r="A212" s="1103">
        <v>4089100500</v>
      </c>
      <c r="B212" s="1021">
        <v>2</v>
      </c>
      <c r="C212" s="1021">
        <v>4</v>
      </c>
      <c r="D212" s="1021">
        <v>3</v>
      </c>
      <c r="E212" s="1021" t="s">
        <v>1374</v>
      </c>
      <c r="F212" s="1021">
        <v>92</v>
      </c>
      <c r="G212" s="1021" t="s">
        <v>802</v>
      </c>
      <c r="H212" s="1021">
        <v>0</v>
      </c>
      <c r="I212" s="1194" t="s">
        <v>1162</v>
      </c>
      <c r="J212" s="1021">
        <v>1</v>
      </c>
      <c r="K212" s="1021">
        <v>20</v>
      </c>
      <c r="L212" s="1021">
        <v>1</v>
      </c>
      <c r="M212" s="1021">
        <v>4</v>
      </c>
      <c r="N212" s="1021" t="s">
        <v>1376</v>
      </c>
      <c r="O212" s="1021">
        <v>13</v>
      </c>
      <c r="P212" s="1023">
        <v>108.04</v>
      </c>
      <c r="Q212" s="1023">
        <v>-108.04</v>
      </c>
      <c r="R212" s="1023">
        <v>0</v>
      </c>
      <c r="S212" s="1023">
        <v>0</v>
      </c>
      <c r="T212" s="1023">
        <v>0</v>
      </c>
      <c r="U212" s="1023">
        <v>0</v>
      </c>
      <c r="V212" s="1023">
        <v>0</v>
      </c>
    </row>
    <row r="213" spans="1:22" x14ac:dyDescent="0.25">
      <c r="A213" s="1103">
        <v>4089100500</v>
      </c>
      <c r="B213" s="1021">
        <v>2</v>
      </c>
      <c r="C213" s="1021">
        <v>4</v>
      </c>
      <c r="D213" s="1021">
        <v>3</v>
      </c>
      <c r="E213" s="1021" t="s">
        <v>1374</v>
      </c>
      <c r="F213" s="1021">
        <v>92</v>
      </c>
      <c r="G213" s="1021" t="s">
        <v>802</v>
      </c>
      <c r="H213" s="1021">
        <v>0</v>
      </c>
      <c r="I213" s="1194" t="s">
        <v>1176</v>
      </c>
      <c r="J213" s="1021">
        <v>1</v>
      </c>
      <c r="K213" s="1021">
        <v>20</v>
      </c>
      <c r="L213" s="1021">
        <v>1</v>
      </c>
      <c r="M213" s="1021">
        <v>4</v>
      </c>
      <c r="N213" s="1021" t="s">
        <v>1376</v>
      </c>
      <c r="O213" s="1021">
        <v>13</v>
      </c>
      <c r="P213" s="1023">
        <v>12801.02</v>
      </c>
      <c r="Q213" s="1023">
        <v>-2801.02</v>
      </c>
      <c r="R213" s="1023">
        <v>10000</v>
      </c>
      <c r="S213" s="1023">
        <v>10000</v>
      </c>
      <c r="T213" s="1023">
        <v>10000</v>
      </c>
      <c r="U213" s="1023">
        <v>10000</v>
      </c>
      <c r="V213" s="1023">
        <v>10000</v>
      </c>
    </row>
    <row r="214" spans="1:22" x14ac:dyDescent="0.25">
      <c r="A214" s="1103">
        <v>4089100500</v>
      </c>
      <c r="B214" s="1021">
        <v>2</v>
      </c>
      <c r="C214" s="1021">
        <v>4</v>
      </c>
      <c r="D214" s="1021">
        <v>3</v>
      </c>
      <c r="E214" s="1021" t="s">
        <v>1374</v>
      </c>
      <c r="F214" s="1021">
        <v>92</v>
      </c>
      <c r="G214" s="1021" t="s">
        <v>802</v>
      </c>
      <c r="H214" s="1021">
        <v>0</v>
      </c>
      <c r="I214" s="1194" t="s">
        <v>1192</v>
      </c>
      <c r="J214" s="1021">
        <v>1</v>
      </c>
      <c r="K214" s="1021">
        <v>20</v>
      </c>
      <c r="L214" s="1021">
        <v>1</v>
      </c>
      <c r="M214" s="1021">
        <v>4</v>
      </c>
      <c r="N214" s="1021" t="s">
        <v>1376</v>
      </c>
      <c r="O214" s="1021">
        <v>13</v>
      </c>
      <c r="P214" s="1023">
        <v>8866.16</v>
      </c>
      <c r="Q214" s="1023">
        <v>-629.09</v>
      </c>
      <c r="R214" s="1023">
        <v>8237.07</v>
      </c>
      <c r="S214" s="1023">
        <v>8237.07</v>
      </c>
      <c r="T214" s="1023">
        <v>8237.07</v>
      </c>
      <c r="U214" s="1023">
        <v>8237.07</v>
      </c>
      <c r="V214" s="1023">
        <v>8237.07</v>
      </c>
    </row>
    <row r="215" spans="1:22" x14ac:dyDescent="0.25">
      <c r="A215" s="1103">
        <v>4089100500</v>
      </c>
      <c r="B215" s="1021">
        <v>2</v>
      </c>
      <c r="C215" s="1021">
        <v>4</v>
      </c>
      <c r="D215" s="1021">
        <v>3</v>
      </c>
      <c r="E215" s="1021" t="s">
        <v>1374</v>
      </c>
      <c r="F215" s="1021">
        <v>92</v>
      </c>
      <c r="G215" s="1021" t="s">
        <v>802</v>
      </c>
      <c r="H215" s="1021">
        <v>0</v>
      </c>
      <c r="I215" s="1194" t="s">
        <v>1194</v>
      </c>
      <c r="J215" s="1021">
        <v>1</v>
      </c>
      <c r="K215" s="1021">
        <v>20</v>
      </c>
      <c r="L215" s="1021">
        <v>1</v>
      </c>
      <c r="M215" s="1021">
        <v>4</v>
      </c>
      <c r="N215" s="1021" t="s">
        <v>1376</v>
      </c>
      <c r="O215" s="1021">
        <v>13</v>
      </c>
      <c r="P215" s="1023">
        <v>844.67</v>
      </c>
      <c r="Q215" s="1023">
        <v>35.04</v>
      </c>
      <c r="R215" s="1023">
        <v>879.71</v>
      </c>
      <c r="S215" s="1023">
        <v>879.71</v>
      </c>
      <c r="T215" s="1023">
        <v>879.71</v>
      </c>
      <c r="U215" s="1023">
        <v>879.71</v>
      </c>
      <c r="V215" s="1023">
        <v>879.71</v>
      </c>
    </row>
    <row r="216" spans="1:22" x14ac:dyDescent="0.25">
      <c r="A216" s="1103">
        <v>4089100500</v>
      </c>
      <c r="B216" s="1021">
        <v>2</v>
      </c>
      <c r="C216" s="1021">
        <v>4</v>
      </c>
      <c r="D216" s="1021">
        <v>3</v>
      </c>
      <c r="E216" s="1021" t="s">
        <v>1374</v>
      </c>
      <c r="F216" s="1021">
        <v>92</v>
      </c>
      <c r="G216" s="1021" t="s">
        <v>802</v>
      </c>
      <c r="H216" s="1021">
        <v>0</v>
      </c>
      <c r="I216" s="1194" t="s">
        <v>1196</v>
      </c>
      <c r="J216" s="1021">
        <v>1</v>
      </c>
      <c r="K216" s="1021">
        <v>20</v>
      </c>
      <c r="L216" s="1021">
        <v>1</v>
      </c>
      <c r="M216" s="1021">
        <v>4</v>
      </c>
      <c r="N216" s="1021" t="s">
        <v>1376</v>
      </c>
      <c r="O216" s="1021">
        <v>13</v>
      </c>
      <c r="P216" s="1023">
        <v>2938.19</v>
      </c>
      <c r="Q216" s="1023">
        <v>-105.45</v>
      </c>
      <c r="R216" s="1023">
        <v>2832.74</v>
      </c>
      <c r="S216" s="1023">
        <v>2832.74</v>
      </c>
      <c r="T216" s="1023">
        <v>2832.74</v>
      </c>
      <c r="U216" s="1023">
        <v>2594.04</v>
      </c>
      <c r="V216" s="1023">
        <v>2594.04</v>
      </c>
    </row>
    <row r="217" spans="1:22" x14ac:dyDescent="0.25">
      <c r="A217" s="1103">
        <v>4089100500</v>
      </c>
      <c r="B217" s="1021">
        <v>2</v>
      </c>
      <c r="C217" s="1021">
        <v>4</v>
      </c>
      <c r="D217" s="1021">
        <v>3</v>
      </c>
      <c r="E217" s="1021" t="s">
        <v>1374</v>
      </c>
      <c r="F217" s="1021">
        <v>92</v>
      </c>
      <c r="G217" s="1021" t="s">
        <v>802</v>
      </c>
      <c r="H217" s="1021">
        <v>0</v>
      </c>
      <c r="I217" s="1194" t="s">
        <v>1200</v>
      </c>
      <c r="J217" s="1021">
        <v>1</v>
      </c>
      <c r="K217" s="1021">
        <v>20</v>
      </c>
      <c r="L217" s="1021">
        <v>1</v>
      </c>
      <c r="M217" s="1021">
        <v>4</v>
      </c>
      <c r="N217" s="1021" t="s">
        <v>1376</v>
      </c>
      <c r="O217" s="1021">
        <v>13</v>
      </c>
      <c r="P217" s="1023">
        <v>3573.92</v>
      </c>
      <c r="Q217" s="1023">
        <v>-254.38</v>
      </c>
      <c r="R217" s="1023">
        <v>3319.54</v>
      </c>
      <c r="S217" s="1023">
        <v>3319.54</v>
      </c>
      <c r="T217" s="1023">
        <v>3319.54</v>
      </c>
      <c r="U217" s="1023">
        <v>3319.54</v>
      </c>
      <c r="V217" s="1023">
        <v>3319.5</v>
      </c>
    </row>
    <row r="218" spans="1:22" x14ac:dyDescent="0.25">
      <c r="A218" s="1103">
        <v>4089100500</v>
      </c>
      <c r="B218" s="1021">
        <v>2</v>
      </c>
      <c r="C218" s="1021">
        <v>4</v>
      </c>
      <c r="D218" s="1021">
        <v>3</v>
      </c>
      <c r="E218" s="1021" t="s">
        <v>1374</v>
      </c>
      <c r="F218" s="1021">
        <v>92</v>
      </c>
      <c r="G218" s="1021" t="s">
        <v>802</v>
      </c>
      <c r="H218" s="1021">
        <v>0</v>
      </c>
      <c r="I218" s="1194" t="s">
        <v>1212</v>
      </c>
      <c r="J218" s="1021">
        <v>1</v>
      </c>
      <c r="K218" s="1021">
        <v>20</v>
      </c>
      <c r="L218" s="1021">
        <v>1</v>
      </c>
      <c r="M218" s="1021">
        <v>4</v>
      </c>
      <c r="N218" s="1021" t="s">
        <v>1376</v>
      </c>
      <c r="O218" s="1021">
        <v>13</v>
      </c>
      <c r="P218" s="1023">
        <v>1488.96</v>
      </c>
      <c r="Q218" s="1023">
        <v>-243.53</v>
      </c>
      <c r="R218" s="1023">
        <v>1245.43</v>
      </c>
      <c r="S218" s="1023">
        <v>1245.43</v>
      </c>
      <c r="T218" s="1023">
        <v>1245.43</v>
      </c>
      <c r="U218" s="1023">
        <v>705.58</v>
      </c>
      <c r="V218" s="1023">
        <v>705.58</v>
      </c>
    </row>
    <row r="219" spans="1:22" x14ac:dyDescent="0.25">
      <c r="A219" s="1103">
        <v>4089100500</v>
      </c>
      <c r="B219" s="1021">
        <v>2</v>
      </c>
      <c r="C219" s="1021">
        <v>4</v>
      </c>
      <c r="D219" s="1021">
        <v>3</v>
      </c>
      <c r="E219" s="1021" t="s">
        <v>1374</v>
      </c>
      <c r="F219" s="1021">
        <v>92</v>
      </c>
      <c r="G219" s="1021" t="s">
        <v>802</v>
      </c>
      <c r="H219" s="1021">
        <v>0</v>
      </c>
      <c r="I219" s="1194" t="s">
        <v>1224</v>
      </c>
      <c r="J219" s="1021">
        <v>1</v>
      </c>
      <c r="K219" s="1021">
        <v>20</v>
      </c>
      <c r="L219" s="1021">
        <v>1</v>
      </c>
      <c r="M219" s="1021">
        <v>4</v>
      </c>
      <c r="N219" s="1021" t="s">
        <v>1376</v>
      </c>
      <c r="O219" s="1021">
        <v>13</v>
      </c>
      <c r="P219" s="1023">
        <v>28443.65</v>
      </c>
      <c r="Q219" s="1023">
        <v>-27573.65</v>
      </c>
      <c r="R219" s="1023">
        <v>870</v>
      </c>
      <c r="S219" s="1023">
        <v>870</v>
      </c>
      <c r="T219" s="1023">
        <v>870</v>
      </c>
      <c r="U219" s="1023">
        <v>870</v>
      </c>
      <c r="V219" s="1023">
        <v>870</v>
      </c>
    </row>
    <row r="220" spans="1:22" x14ac:dyDescent="0.25">
      <c r="A220" s="1103">
        <v>4089100500</v>
      </c>
      <c r="B220" s="1021">
        <v>2</v>
      </c>
      <c r="C220" s="1021">
        <v>4</v>
      </c>
      <c r="D220" s="1021">
        <v>3</v>
      </c>
      <c r="E220" s="1021" t="s">
        <v>1374</v>
      </c>
      <c r="F220" s="1021">
        <v>92</v>
      </c>
      <c r="G220" s="1021" t="s">
        <v>802</v>
      </c>
      <c r="H220" s="1021">
        <v>0</v>
      </c>
      <c r="I220" s="1194" t="s">
        <v>1237</v>
      </c>
      <c r="J220" s="1021">
        <v>1</v>
      </c>
      <c r="K220" s="1021">
        <v>20</v>
      </c>
      <c r="L220" s="1021">
        <v>1</v>
      </c>
      <c r="M220" s="1021">
        <v>4</v>
      </c>
      <c r="N220" s="1021" t="s">
        <v>1376</v>
      </c>
      <c r="O220" s="1021">
        <v>13</v>
      </c>
      <c r="P220" s="1023">
        <v>940407.12</v>
      </c>
      <c r="Q220" s="1023">
        <v>-560768.59</v>
      </c>
      <c r="R220" s="1023">
        <v>379638.53</v>
      </c>
      <c r="S220" s="1023">
        <v>379638.53</v>
      </c>
      <c r="T220" s="1023">
        <v>379638.53</v>
      </c>
      <c r="U220" s="1023">
        <v>379638.53</v>
      </c>
      <c r="V220" s="1023">
        <v>379638.53</v>
      </c>
    </row>
    <row r="221" spans="1:22" x14ac:dyDescent="0.25">
      <c r="A221" s="1103">
        <v>4089100500</v>
      </c>
      <c r="B221" s="1021">
        <v>2</v>
      </c>
      <c r="C221" s="1021">
        <v>4</v>
      </c>
      <c r="D221" s="1021">
        <v>3</v>
      </c>
      <c r="E221" s="1021" t="s">
        <v>1374</v>
      </c>
      <c r="F221" s="1021">
        <v>92</v>
      </c>
      <c r="G221" s="1021" t="s">
        <v>802</v>
      </c>
      <c r="H221" s="1021">
        <v>0</v>
      </c>
      <c r="I221" s="1194" t="s">
        <v>1241</v>
      </c>
      <c r="J221" s="1021">
        <v>1</v>
      </c>
      <c r="K221" s="1021">
        <v>20</v>
      </c>
      <c r="L221" s="1021">
        <v>1</v>
      </c>
      <c r="M221" s="1021">
        <v>4</v>
      </c>
      <c r="N221" s="1021" t="s">
        <v>1376</v>
      </c>
      <c r="O221" s="1021">
        <v>13</v>
      </c>
      <c r="P221" s="1023">
        <v>21767.91</v>
      </c>
      <c r="Q221" s="1023">
        <v>-21176.69</v>
      </c>
      <c r="R221" s="1023">
        <v>591.22</v>
      </c>
      <c r="S221" s="1023">
        <v>591.22</v>
      </c>
      <c r="T221" s="1023">
        <v>591.22</v>
      </c>
      <c r="U221" s="1023">
        <v>410.14</v>
      </c>
      <c r="V221" s="1023">
        <v>410.14</v>
      </c>
    </row>
    <row r="222" spans="1:22" x14ac:dyDescent="0.25">
      <c r="A222" s="1103">
        <v>4089100500</v>
      </c>
      <c r="B222" s="1021">
        <v>2</v>
      </c>
      <c r="C222" s="1021">
        <v>4</v>
      </c>
      <c r="D222" s="1021">
        <v>3</v>
      </c>
      <c r="E222" s="1021" t="s">
        <v>1374</v>
      </c>
      <c r="F222" s="1021">
        <v>92</v>
      </c>
      <c r="G222" s="1021" t="s">
        <v>802</v>
      </c>
      <c r="H222" s="1021">
        <v>0</v>
      </c>
      <c r="I222" s="1194" t="s">
        <v>1243</v>
      </c>
      <c r="J222" s="1021">
        <v>1</v>
      </c>
      <c r="K222" s="1021">
        <v>20</v>
      </c>
      <c r="L222" s="1021">
        <v>1</v>
      </c>
      <c r="M222" s="1021">
        <v>4</v>
      </c>
      <c r="N222" s="1021" t="s">
        <v>1376</v>
      </c>
      <c r="O222" s="1021">
        <v>13</v>
      </c>
      <c r="P222" s="1023">
        <v>0</v>
      </c>
      <c r="Q222" s="1023">
        <v>211</v>
      </c>
      <c r="R222" s="1023">
        <v>211</v>
      </c>
      <c r="S222" s="1023">
        <v>211</v>
      </c>
      <c r="T222" s="1023">
        <v>211</v>
      </c>
      <c r="U222" s="1023">
        <v>211</v>
      </c>
      <c r="V222" s="1023">
        <v>211</v>
      </c>
    </row>
    <row r="223" spans="1:22" x14ac:dyDescent="0.25">
      <c r="A223" s="1103">
        <v>4089100500</v>
      </c>
      <c r="B223" s="1021">
        <v>2</v>
      </c>
      <c r="C223" s="1021">
        <v>4</v>
      </c>
      <c r="D223" s="1021">
        <v>3</v>
      </c>
      <c r="E223" s="1021" t="s">
        <v>1374</v>
      </c>
      <c r="F223" s="1021">
        <v>92</v>
      </c>
      <c r="G223" s="1021" t="s">
        <v>802</v>
      </c>
      <c r="H223" s="1021">
        <v>0</v>
      </c>
      <c r="I223" s="1194" t="s">
        <v>1247</v>
      </c>
      <c r="J223" s="1021">
        <v>1</v>
      </c>
      <c r="K223" s="1021">
        <v>20</v>
      </c>
      <c r="L223" s="1021">
        <v>1</v>
      </c>
      <c r="M223" s="1021">
        <v>4</v>
      </c>
      <c r="N223" s="1021" t="s">
        <v>1376</v>
      </c>
      <c r="O223" s="1021">
        <v>13</v>
      </c>
      <c r="P223" s="1023">
        <v>1832.74</v>
      </c>
      <c r="Q223" s="1023">
        <v>2497.2600000000002</v>
      </c>
      <c r="R223" s="1023">
        <v>4330</v>
      </c>
      <c r="S223" s="1023">
        <v>4330</v>
      </c>
      <c r="T223" s="1023">
        <v>4330</v>
      </c>
      <c r="U223" s="1023">
        <v>4330</v>
      </c>
      <c r="V223" s="1023">
        <v>4330</v>
      </c>
    </row>
    <row r="224" spans="1:22" x14ac:dyDescent="0.25">
      <c r="A224" s="1103">
        <v>4089100500</v>
      </c>
      <c r="B224" s="1021">
        <v>2</v>
      </c>
      <c r="C224" s="1021">
        <v>4</v>
      </c>
      <c r="D224" s="1021">
        <v>3</v>
      </c>
      <c r="E224" s="1021" t="s">
        <v>1374</v>
      </c>
      <c r="F224" s="1021">
        <v>92</v>
      </c>
      <c r="G224" s="1021" t="s">
        <v>802</v>
      </c>
      <c r="H224" s="1021">
        <v>0</v>
      </c>
      <c r="I224" s="1194" t="s">
        <v>1249</v>
      </c>
      <c r="J224" s="1021">
        <v>1</v>
      </c>
      <c r="K224" s="1021">
        <v>20</v>
      </c>
      <c r="L224" s="1021">
        <v>1</v>
      </c>
      <c r="M224" s="1021">
        <v>4</v>
      </c>
      <c r="N224" s="1021" t="s">
        <v>1376</v>
      </c>
      <c r="O224" s="1021">
        <v>13</v>
      </c>
      <c r="P224" s="1023">
        <v>5040</v>
      </c>
      <c r="Q224" s="1023">
        <v>-848</v>
      </c>
      <c r="R224" s="1023">
        <v>4192</v>
      </c>
      <c r="S224" s="1023">
        <v>4192</v>
      </c>
      <c r="T224" s="1023">
        <v>4192</v>
      </c>
      <c r="U224" s="1023">
        <v>1032</v>
      </c>
      <c r="V224" s="1023">
        <v>1029.42</v>
      </c>
    </row>
    <row r="225" spans="1:22" x14ac:dyDescent="0.25">
      <c r="A225" s="1103">
        <v>4089100500</v>
      </c>
      <c r="B225" s="1021">
        <v>2</v>
      </c>
      <c r="C225" s="1021">
        <v>4</v>
      </c>
      <c r="D225" s="1021">
        <v>3</v>
      </c>
      <c r="E225" s="1021" t="s">
        <v>1374</v>
      </c>
      <c r="F225" s="1021">
        <v>92</v>
      </c>
      <c r="G225" s="1021" t="s">
        <v>802</v>
      </c>
      <c r="H225" s="1021">
        <v>0</v>
      </c>
      <c r="I225" s="1194" t="s">
        <v>1251</v>
      </c>
      <c r="J225" s="1021">
        <v>1</v>
      </c>
      <c r="K225" s="1021">
        <v>20</v>
      </c>
      <c r="L225" s="1021">
        <v>1</v>
      </c>
      <c r="M225" s="1021">
        <v>4</v>
      </c>
      <c r="N225" s="1021" t="s">
        <v>1376</v>
      </c>
      <c r="O225" s="1021">
        <v>13</v>
      </c>
      <c r="P225" s="1023">
        <v>307.8</v>
      </c>
      <c r="Q225" s="1023">
        <v>-17.12</v>
      </c>
      <c r="R225" s="1023">
        <v>290.68</v>
      </c>
      <c r="S225" s="1023">
        <v>290.68</v>
      </c>
      <c r="T225" s="1023">
        <v>290.68</v>
      </c>
      <c r="U225" s="1023">
        <v>290.68</v>
      </c>
      <c r="V225" s="1023">
        <v>290.68</v>
      </c>
    </row>
    <row r="226" spans="1:22" x14ac:dyDescent="0.25">
      <c r="A226" s="1103">
        <v>4089100500</v>
      </c>
      <c r="B226" s="1021">
        <v>2</v>
      </c>
      <c r="C226" s="1021">
        <v>4</v>
      </c>
      <c r="D226" s="1021">
        <v>3</v>
      </c>
      <c r="E226" s="1021" t="s">
        <v>1374</v>
      </c>
      <c r="F226" s="1021">
        <v>92</v>
      </c>
      <c r="G226" s="1021" t="s">
        <v>802</v>
      </c>
      <c r="H226" s="1021">
        <v>0</v>
      </c>
      <c r="I226" s="1194" t="s">
        <v>1264</v>
      </c>
      <c r="J226" s="1021">
        <v>1</v>
      </c>
      <c r="K226" s="1021">
        <v>20</v>
      </c>
      <c r="L226" s="1021">
        <v>1</v>
      </c>
      <c r="M226" s="1021">
        <v>4</v>
      </c>
      <c r="N226" s="1021" t="s">
        <v>1376</v>
      </c>
      <c r="O226" s="1021">
        <v>13</v>
      </c>
      <c r="P226" s="1023">
        <v>7971.71</v>
      </c>
      <c r="Q226" s="1023">
        <v>-7971.71</v>
      </c>
      <c r="R226" s="1023">
        <v>0</v>
      </c>
      <c r="S226" s="1023">
        <v>0</v>
      </c>
      <c r="T226" s="1023">
        <v>0</v>
      </c>
      <c r="U226" s="1023">
        <v>0</v>
      </c>
      <c r="V226" s="1023">
        <v>0</v>
      </c>
    </row>
    <row r="227" spans="1:22" x14ac:dyDescent="0.25">
      <c r="A227" s="1103">
        <v>4089100500</v>
      </c>
      <c r="B227" s="1021">
        <v>2</v>
      </c>
      <c r="C227" s="1021">
        <v>4</v>
      </c>
      <c r="D227" s="1021">
        <v>3</v>
      </c>
      <c r="E227" s="1021" t="s">
        <v>1374</v>
      </c>
      <c r="F227" s="1021">
        <v>92</v>
      </c>
      <c r="G227" s="1021" t="s">
        <v>802</v>
      </c>
      <c r="H227" s="1021">
        <v>0</v>
      </c>
      <c r="I227" s="1195" t="s">
        <v>1269</v>
      </c>
      <c r="J227" s="1021">
        <v>1</v>
      </c>
      <c r="K227" s="1021">
        <v>20</v>
      </c>
      <c r="L227" s="1021">
        <v>1</v>
      </c>
      <c r="M227" s="1021">
        <v>4</v>
      </c>
      <c r="N227" s="1021" t="s">
        <v>1376</v>
      </c>
      <c r="O227" s="1021">
        <v>13</v>
      </c>
      <c r="P227" s="1023">
        <v>3599.16</v>
      </c>
      <c r="Q227" s="1023">
        <v>-3193.55</v>
      </c>
      <c r="R227" s="1023">
        <v>405.61</v>
      </c>
      <c r="S227" s="1023">
        <v>405.61</v>
      </c>
      <c r="T227" s="1023">
        <v>405.61</v>
      </c>
      <c r="U227" s="1023">
        <v>405.61</v>
      </c>
      <c r="V227" s="1023">
        <v>405.61</v>
      </c>
    </row>
    <row r="228" spans="1:22" x14ac:dyDescent="0.25">
      <c r="A228" s="1103">
        <v>4089100500</v>
      </c>
      <c r="B228" s="1021">
        <v>2</v>
      </c>
      <c r="C228" s="1021">
        <v>4</v>
      </c>
      <c r="D228" s="1021">
        <v>3</v>
      </c>
      <c r="E228" s="1021" t="s">
        <v>1374</v>
      </c>
      <c r="F228" s="1021">
        <v>92</v>
      </c>
      <c r="G228" s="1021" t="s">
        <v>802</v>
      </c>
      <c r="H228" s="1021">
        <v>0</v>
      </c>
      <c r="I228" s="1194" t="s">
        <v>1271</v>
      </c>
      <c r="J228" s="1021">
        <v>1</v>
      </c>
      <c r="K228" s="1021">
        <v>20</v>
      </c>
      <c r="L228" s="1021">
        <v>1</v>
      </c>
      <c r="M228" s="1021">
        <v>4</v>
      </c>
      <c r="N228" s="1021" t="s">
        <v>1376</v>
      </c>
      <c r="O228" s="1021">
        <v>13</v>
      </c>
      <c r="P228" s="1023">
        <v>150</v>
      </c>
      <c r="Q228" s="1023">
        <v>0</v>
      </c>
      <c r="R228" s="1023">
        <v>150</v>
      </c>
      <c r="S228" s="1023">
        <v>150</v>
      </c>
      <c r="T228" s="1023">
        <v>150</v>
      </c>
      <c r="U228" s="1023">
        <v>150</v>
      </c>
      <c r="V228" s="1023">
        <v>150</v>
      </c>
    </row>
    <row r="229" spans="1:22" x14ac:dyDescent="0.25">
      <c r="A229" s="1103">
        <v>4089100500</v>
      </c>
      <c r="B229" s="1021">
        <v>2</v>
      </c>
      <c r="C229" s="1021">
        <v>4</v>
      </c>
      <c r="D229" s="1021">
        <v>3</v>
      </c>
      <c r="E229" s="1021" t="s">
        <v>1374</v>
      </c>
      <c r="F229" s="1021">
        <v>92</v>
      </c>
      <c r="G229" s="1021" t="s">
        <v>802</v>
      </c>
      <c r="H229" s="1021">
        <v>0</v>
      </c>
      <c r="I229" s="1194" t="s">
        <v>1279</v>
      </c>
      <c r="J229" s="1021">
        <v>1</v>
      </c>
      <c r="K229" s="1021">
        <v>20</v>
      </c>
      <c r="L229" s="1021">
        <v>1</v>
      </c>
      <c r="M229" s="1021">
        <v>4</v>
      </c>
      <c r="N229" s="1021" t="s">
        <v>1376</v>
      </c>
      <c r="O229" s="1021">
        <v>13</v>
      </c>
      <c r="P229" s="1023">
        <v>63775.88</v>
      </c>
      <c r="Q229" s="1023">
        <v>4055.12</v>
      </c>
      <c r="R229" s="1023">
        <v>67831</v>
      </c>
      <c r="S229" s="1023">
        <v>67831</v>
      </c>
      <c r="T229" s="1023">
        <v>67831</v>
      </c>
      <c r="U229" s="1023">
        <v>54162</v>
      </c>
      <c r="V229" s="1023">
        <v>54162</v>
      </c>
    </row>
    <row r="230" spans="1:22" s="650" customFormat="1" x14ac:dyDescent="0.25">
      <c r="A230" s="1141">
        <v>4089100600</v>
      </c>
      <c r="B230" s="1142">
        <v>2</v>
      </c>
      <c r="C230" s="1142">
        <v>4</v>
      </c>
      <c r="D230" s="1142">
        <v>3</v>
      </c>
      <c r="E230" s="1142" t="s">
        <v>1374</v>
      </c>
      <c r="F230" s="1142">
        <v>92</v>
      </c>
      <c r="G230" s="1142" t="s">
        <v>802</v>
      </c>
      <c r="H230" s="1142">
        <v>0</v>
      </c>
      <c r="I230" s="1145" t="s">
        <v>1375</v>
      </c>
      <c r="J230" s="1142">
        <v>1</v>
      </c>
      <c r="K230" s="1142">
        <v>20</v>
      </c>
      <c r="L230" s="1142">
        <v>1</v>
      </c>
      <c r="M230" s="1142">
        <v>4</v>
      </c>
      <c r="N230" s="1142" t="s">
        <v>1376</v>
      </c>
      <c r="O230" s="1142">
        <v>13</v>
      </c>
      <c r="P230" s="1144">
        <v>6163738.7800000003</v>
      </c>
      <c r="Q230" s="1144">
        <v>-59720.84</v>
      </c>
      <c r="R230" s="1144">
        <v>6104017.9400000004</v>
      </c>
      <c r="S230" s="1144">
        <v>6104017.9400000004</v>
      </c>
      <c r="T230" s="1144">
        <v>6104017.9400000004</v>
      </c>
      <c r="U230" s="1148">
        <v>6104017.9400000004</v>
      </c>
      <c r="V230" s="1148">
        <v>6104017.9400000004</v>
      </c>
    </row>
    <row r="231" spans="1:22" x14ac:dyDescent="0.25">
      <c r="A231" s="1103">
        <v>4089100600</v>
      </c>
      <c r="B231" s="1021">
        <v>2</v>
      </c>
      <c r="C231" s="1021">
        <v>4</v>
      </c>
      <c r="D231" s="1021">
        <v>3</v>
      </c>
      <c r="E231" s="1021" t="s">
        <v>1374</v>
      </c>
      <c r="F231" s="1021">
        <v>92</v>
      </c>
      <c r="G231" s="1021" t="s">
        <v>802</v>
      </c>
      <c r="H231" s="1021">
        <v>0</v>
      </c>
      <c r="I231" s="992" t="s">
        <v>1377</v>
      </c>
      <c r="J231" s="1021">
        <v>1</v>
      </c>
      <c r="K231" s="1021">
        <v>20</v>
      </c>
      <c r="L231" s="1021">
        <v>1</v>
      </c>
      <c r="M231" s="1021">
        <v>4</v>
      </c>
      <c r="N231" s="1021" t="s">
        <v>1376</v>
      </c>
      <c r="O231" s="1021">
        <v>13</v>
      </c>
      <c r="P231" s="1023">
        <v>272843.63</v>
      </c>
      <c r="Q231" s="1023">
        <v>-24143.34</v>
      </c>
      <c r="R231" s="1023">
        <v>248700.29</v>
      </c>
      <c r="S231" s="1023">
        <v>248700.29</v>
      </c>
      <c r="T231" s="1023">
        <v>248700.29</v>
      </c>
      <c r="U231" s="1139">
        <v>248700.29</v>
      </c>
      <c r="V231" s="1139">
        <v>248700.29</v>
      </c>
    </row>
    <row r="232" spans="1:22" x14ac:dyDescent="0.25">
      <c r="A232" s="1103">
        <v>4089100600</v>
      </c>
      <c r="B232" s="1021">
        <v>2</v>
      </c>
      <c r="C232" s="1021">
        <v>4</v>
      </c>
      <c r="D232" s="1021">
        <v>3</v>
      </c>
      <c r="E232" s="1021" t="s">
        <v>1374</v>
      </c>
      <c r="F232" s="1021">
        <v>92</v>
      </c>
      <c r="G232" s="1021" t="s">
        <v>802</v>
      </c>
      <c r="H232" s="1021">
        <v>0</v>
      </c>
      <c r="I232" s="992" t="s">
        <v>1378</v>
      </c>
      <c r="J232" s="1021">
        <v>1</v>
      </c>
      <c r="K232" s="1021">
        <v>20</v>
      </c>
      <c r="L232" s="1021">
        <v>1</v>
      </c>
      <c r="M232" s="1021">
        <v>4</v>
      </c>
      <c r="N232" s="1021" t="s">
        <v>1376</v>
      </c>
      <c r="O232" s="1021">
        <v>13</v>
      </c>
      <c r="P232" s="1023">
        <v>332576.89</v>
      </c>
      <c r="Q232" s="1023">
        <v>66623.11</v>
      </c>
      <c r="R232" s="1023">
        <v>399200</v>
      </c>
      <c r="S232" s="1023">
        <v>399200</v>
      </c>
      <c r="T232" s="1023">
        <v>399200</v>
      </c>
      <c r="U232" s="1139">
        <v>399200</v>
      </c>
      <c r="V232" s="1139">
        <v>399200</v>
      </c>
    </row>
    <row r="233" spans="1:22" x14ac:dyDescent="0.25">
      <c r="A233" s="1103">
        <v>4089100600</v>
      </c>
      <c r="B233" s="1021">
        <v>2</v>
      </c>
      <c r="C233" s="1021">
        <v>4</v>
      </c>
      <c r="D233" s="1021">
        <v>3</v>
      </c>
      <c r="E233" s="1021" t="s">
        <v>1374</v>
      </c>
      <c r="F233" s="1021">
        <v>92</v>
      </c>
      <c r="G233" s="1021" t="s">
        <v>802</v>
      </c>
      <c r="H233" s="1021">
        <v>0</v>
      </c>
      <c r="I233" s="992" t="s">
        <v>1379</v>
      </c>
      <c r="J233" s="1021">
        <v>1</v>
      </c>
      <c r="K233" s="1021">
        <v>20</v>
      </c>
      <c r="L233" s="1021">
        <v>1</v>
      </c>
      <c r="M233" s="1021">
        <v>4</v>
      </c>
      <c r="N233" s="1021" t="s">
        <v>1376</v>
      </c>
      <c r="O233" s="1021">
        <v>13</v>
      </c>
      <c r="P233" s="1023">
        <v>13361.39</v>
      </c>
      <c r="Q233" s="1023">
        <v>94678.63</v>
      </c>
      <c r="R233" s="1023">
        <v>108040.02</v>
      </c>
      <c r="S233" s="1023">
        <v>108040.02</v>
      </c>
      <c r="T233" s="1023">
        <v>108040.02</v>
      </c>
      <c r="U233" s="1139">
        <v>108040.02</v>
      </c>
      <c r="V233" s="1139">
        <v>108040.02</v>
      </c>
    </row>
    <row r="234" spans="1:22" x14ac:dyDescent="0.25">
      <c r="A234" s="1103">
        <v>4089100600</v>
      </c>
      <c r="B234" s="1021">
        <v>2</v>
      </c>
      <c r="C234" s="1021">
        <v>4</v>
      </c>
      <c r="D234" s="1021">
        <v>3</v>
      </c>
      <c r="E234" s="1021" t="s">
        <v>1374</v>
      </c>
      <c r="F234" s="1021">
        <v>92</v>
      </c>
      <c r="G234" s="1021" t="s">
        <v>802</v>
      </c>
      <c r="H234" s="1021">
        <v>0</v>
      </c>
      <c r="I234" s="992" t="s">
        <v>1380</v>
      </c>
      <c r="J234" s="1021">
        <v>1</v>
      </c>
      <c r="K234" s="1021">
        <v>20</v>
      </c>
      <c r="L234" s="1021">
        <v>1</v>
      </c>
      <c r="M234" s="1021">
        <v>4</v>
      </c>
      <c r="N234" s="1021" t="s">
        <v>1376</v>
      </c>
      <c r="O234" s="1021">
        <v>13</v>
      </c>
      <c r="P234" s="1023">
        <v>537127.06000000006</v>
      </c>
      <c r="Q234" s="1023">
        <v>57182.76</v>
      </c>
      <c r="R234" s="1023">
        <v>594309.81999999995</v>
      </c>
      <c r="S234" s="1023">
        <v>594309.81999999995</v>
      </c>
      <c r="T234" s="1023">
        <v>594309.81999999995</v>
      </c>
      <c r="U234" s="1139">
        <v>594309.81999999995</v>
      </c>
      <c r="V234" s="1139">
        <v>594309.81999999995</v>
      </c>
    </row>
    <row r="235" spans="1:22" x14ac:dyDescent="0.25">
      <c r="A235" s="1103">
        <v>4089100600</v>
      </c>
      <c r="B235" s="1021">
        <v>2</v>
      </c>
      <c r="C235" s="1021">
        <v>4</v>
      </c>
      <c r="D235" s="1021">
        <v>3</v>
      </c>
      <c r="E235" s="1021" t="s">
        <v>1374</v>
      </c>
      <c r="F235" s="1021">
        <v>92</v>
      </c>
      <c r="G235" s="1021" t="s">
        <v>802</v>
      </c>
      <c r="H235" s="1021">
        <v>0</v>
      </c>
      <c r="I235" s="992" t="s">
        <v>1381</v>
      </c>
      <c r="J235" s="1021">
        <v>1</v>
      </c>
      <c r="K235" s="1021">
        <v>20</v>
      </c>
      <c r="L235" s="1021">
        <v>1</v>
      </c>
      <c r="M235" s="1021">
        <v>4</v>
      </c>
      <c r="N235" s="1021" t="s">
        <v>1376</v>
      </c>
      <c r="O235" s="1021">
        <v>13</v>
      </c>
      <c r="P235" s="1023">
        <v>1053813.74</v>
      </c>
      <c r="Q235" s="1023">
        <v>-6326.85</v>
      </c>
      <c r="R235" s="1023">
        <v>1047486.89</v>
      </c>
      <c r="S235" s="1023">
        <v>1047486.89</v>
      </c>
      <c r="T235" s="1023">
        <v>1047486.89</v>
      </c>
      <c r="U235" s="1139">
        <v>1047486.89</v>
      </c>
      <c r="V235" s="1139">
        <v>1047486.89</v>
      </c>
    </row>
    <row r="236" spans="1:22" x14ac:dyDescent="0.25">
      <c r="A236" s="1103">
        <v>4089100600</v>
      </c>
      <c r="B236" s="1021">
        <v>2</v>
      </c>
      <c r="C236" s="1021">
        <v>4</v>
      </c>
      <c r="D236" s="1021">
        <v>3</v>
      </c>
      <c r="E236" s="1021" t="s">
        <v>1374</v>
      </c>
      <c r="F236" s="1021">
        <v>92</v>
      </c>
      <c r="G236" s="1021" t="s">
        <v>802</v>
      </c>
      <c r="H236" s="1021">
        <v>0</v>
      </c>
      <c r="I236" s="992" t="s">
        <v>1391</v>
      </c>
      <c r="J236" s="1021">
        <v>1</v>
      </c>
      <c r="K236" s="1021">
        <v>20</v>
      </c>
      <c r="L236" s="1021">
        <v>1</v>
      </c>
      <c r="M236" s="1021">
        <v>4</v>
      </c>
      <c r="N236" s="1021" t="s">
        <v>1376</v>
      </c>
      <c r="O236" s="1021">
        <v>13</v>
      </c>
      <c r="P236" s="1023">
        <v>16502.34</v>
      </c>
      <c r="Q236" s="1023">
        <v>-10147.31</v>
      </c>
      <c r="R236" s="1023">
        <v>6355.03</v>
      </c>
      <c r="S236" s="1023">
        <v>6355.03</v>
      </c>
      <c r="T236" s="1023">
        <v>6355.03</v>
      </c>
      <c r="U236" s="1139">
        <v>6355.03</v>
      </c>
      <c r="V236" s="1139">
        <v>6355.03</v>
      </c>
    </row>
    <row r="237" spans="1:22" x14ac:dyDescent="0.25">
      <c r="A237" s="1103">
        <v>4089100600</v>
      </c>
      <c r="B237" s="1021">
        <v>2</v>
      </c>
      <c r="C237" s="1021">
        <v>4</v>
      </c>
      <c r="D237" s="1021">
        <v>3</v>
      </c>
      <c r="E237" s="1021" t="s">
        <v>1374</v>
      </c>
      <c r="F237" s="1021">
        <v>92</v>
      </c>
      <c r="G237" s="1021" t="s">
        <v>802</v>
      </c>
      <c r="H237" s="1021">
        <v>0</v>
      </c>
      <c r="I237" s="992" t="s">
        <v>1382</v>
      </c>
      <c r="J237" s="1021">
        <v>1</v>
      </c>
      <c r="K237" s="1021">
        <v>20</v>
      </c>
      <c r="L237" s="1021">
        <v>1</v>
      </c>
      <c r="M237" s="1021">
        <v>4</v>
      </c>
      <c r="N237" s="1021" t="s">
        <v>1376</v>
      </c>
      <c r="O237" s="1021">
        <v>13</v>
      </c>
      <c r="P237" s="1023">
        <v>631180.82999999996</v>
      </c>
      <c r="Q237" s="1023">
        <v>69887.179999999993</v>
      </c>
      <c r="R237" s="1023">
        <v>701068.01</v>
      </c>
      <c r="S237" s="1023">
        <v>701068.01</v>
      </c>
      <c r="T237" s="1023">
        <v>701068.01</v>
      </c>
      <c r="U237" s="1139">
        <v>641709.84</v>
      </c>
      <c r="V237" s="1139">
        <v>641709.84</v>
      </c>
    </row>
    <row r="238" spans="1:22" x14ac:dyDescent="0.25">
      <c r="A238" s="1103">
        <v>4089100600</v>
      </c>
      <c r="B238" s="1021">
        <v>2</v>
      </c>
      <c r="C238" s="1021">
        <v>4</v>
      </c>
      <c r="D238" s="1021">
        <v>3</v>
      </c>
      <c r="E238" s="1021" t="s">
        <v>1374</v>
      </c>
      <c r="F238" s="1021">
        <v>92</v>
      </c>
      <c r="G238" s="1021" t="s">
        <v>802</v>
      </c>
      <c r="H238" s="1021">
        <v>0</v>
      </c>
      <c r="I238" s="992" t="s">
        <v>1383</v>
      </c>
      <c r="J238" s="1021">
        <v>1</v>
      </c>
      <c r="K238" s="1021">
        <v>20</v>
      </c>
      <c r="L238" s="1021">
        <v>1</v>
      </c>
      <c r="M238" s="1021">
        <v>4</v>
      </c>
      <c r="N238" s="1021" t="s">
        <v>1376</v>
      </c>
      <c r="O238" s="1021">
        <v>13</v>
      </c>
      <c r="P238" s="1023">
        <v>280472.87</v>
      </c>
      <c r="Q238" s="1023">
        <v>46370.33</v>
      </c>
      <c r="R238" s="1023">
        <v>326843.2</v>
      </c>
      <c r="S238" s="1023">
        <v>326843.2</v>
      </c>
      <c r="T238" s="1023">
        <v>326843.2</v>
      </c>
      <c r="U238" s="1139">
        <v>273007.96000000002</v>
      </c>
      <c r="V238" s="1139">
        <v>273007.96000000002</v>
      </c>
    </row>
    <row r="239" spans="1:22" x14ac:dyDescent="0.25">
      <c r="A239" s="1103">
        <v>4089100600</v>
      </c>
      <c r="B239" s="1021">
        <v>2</v>
      </c>
      <c r="C239" s="1021">
        <v>4</v>
      </c>
      <c r="D239" s="1021">
        <v>3</v>
      </c>
      <c r="E239" s="1021" t="s">
        <v>1374</v>
      </c>
      <c r="F239" s="1021">
        <v>92</v>
      </c>
      <c r="G239" s="1021" t="s">
        <v>802</v>
      </c>
      <c r="H239" s="1021">
        <v>0</v>
      </c>
      <c r="I239" s="992" t="s">
        <v>1384</v>
      </c>
      <c r="J239" s="1021">
        <v>1</v>
      </c>
      <c r="K239" s="1021">
        <v>20</v>
      </c>
      <c r="L239" s="1021">
        <v>1</v>
      </c>
      <c r="M239" s="1021">
        <v>4</v>
      </c>
      <c r="N239" s="1021" t="s">
        <v>1376</v>
      </c>
      <c r="O239" s="1021">
        <v>13</v>
      </c>
      <c r="P239" s="1023">
        <v>349108.84</v>
      </c>
      <c r="Q239" s="1023">
        <v>60340.67</v>
      </c>
      <c r="R239" s="1023">
        <v>409449.51</v>
      </c>
      <c r="S239" s="1023">
        <v>409449.51</v>
      </c>
      <c r="T239" s="1023">
        <v>409449.51</v>
      </c>
      <c r="U239" s="1139">
        <v>341076.66</v>
      </c>
      <c r="V239" s="1139">
        <v>341076.66</v>
      </c>
    </row>
    <row r="240" spans="1:22" x14ac:dyDescent="0.25">
      <c r="A240" s="1103">
        <v>4089100600</v>
      </c>
      <c r="B240" s="1021">
        <v>2</v>
      </c>
      <c r="C240" s="1021">
        <v>4</v>
      </c>
      <c r="D240" s="1021">
        <v>3</v>
      </c>
      <c r="E240" s="1021" t="s">
        <v>1374</v>
      </c>
      <c r="F240" s="1021">
        <v>92</v>
      </c>
      <c r="G240" s="1021" t="s">
        <v>802</v>
      </c>
      <c r="H240" s="1021">
        <v>0</v>
      </c>
      <c r="I240" s="992" t="s">
        <v>1385</v>
      </c>
      <c r="J240" s="1021">
        <v>1</v>
      </c>
      <c r="K240" s="1021">
        <v>20</v>
      </c>
      <c r="L240" s="1021">
        <v>1</v>
      </c>
      <c r="M240" s="1021">
        <v>4</v>
      </c>
      <c r="N240" s="1021" t="s">
        <v>1376</v>
      </c>
      <c r="O240" s="1021">
        <v>13</v>
      </c>
      <c r="P240" s="1023">
        <v>413467.69</v>
      </c>
      <c r="Q240" s="1023">
        <v>60685.65</v>
      </c>
      <c r="R240" s="1023">
        <v>474153.34</v>
      </c>
      <c r="S240" s="1023">
        <v>474153.34</v>
      </c>
      <c r="T240" s="1023">
        <v>474153.34</v>
      </c>
      <c r="U240" s="1139">
        <v>395411.5</v>
      </c>
      <c r="V240" s="1139">
        <v>395411.5</v>
      </c>
    </row>
    <row r="241" spans="1:22" x14ac:dyDescent="0.25">
      <c r="A241" s="1103">
        <v>4089100600</v>
      </c>
      <c r="B241" s="1021">
        <v>2</v>
      </c>
      <c r="C241" s="1021">
        <v>4</v>
      </c>
      <c r="D241" s="1021">
        <v>3</v>
      </c>
      <c r="E241" s="1021" t="s">
        <v>1374</v>
      </c>
      <c r="F241" s="1021">
        <v>92</v>
      </c>
      <c r="G241" s="1021" t="s">
        <v>802</v>
      </c>
      <c r="H241" s="1021">
        <v>0</v>
      </c>
      <c r="I241" s="992" t="s">
        <v>1386</v>
      </c>
      <c r="J241" s="1021">
        <v>1</v>
      </c>
      <c r="K241" s="1021">
        <v>20</v>
      </c>
      <c r="L241" s="1021">
        <v>1</v>
      </c>
      <c r="M241" s="1021">
        <v>4</v>
      </c>
      <c r="N241" s="1021" t="s">
        <v>1376</v>
      </c>
      <c r="O241" s="1021">
        <v>13</v>
      </c>
      <c r="P241" s="1023">
        <v>0</v>
      </c>
      <c r="Q241" s="1023">
        <v>708695.24</v>
      </c>
      <c r="R241" s="1023">
        <v>708695.24</v>
      </c>
      <c r="S241" s="1023">
        <v>708695.24</v>
      </c>
      <c r="T241" s="1023">
        <v>708695.24</v>
      </c>
      <c r="U241" s="1139">
        <v>593198.92000000004</v>
      </c>
      <c r="V241" s="1139">
        <v>593198.92000000004</v>
      </c>
    </row>
    <row r="242" spans="1:22" x14ac:dyDescent="0.25">
      <c r="A242" s="1103">
        <v>4089100600</v>
      </c>
      <c r="B242" s="1021">
        <v>2</v>
      </c>
      <c r="C242" s="1021">
        <v>4</v>
      </c>
      <c r="D242" s="1021">
        <v>3</v>
      </c>
      <c r="E242" s="1021" t="s">
        <v>1374</v>
      </c>
      <c r="F242" s="1021">
        <v>92</v>
      </c>
      <c r="G242" s="1021" t="s">
        <v>802</v>
      </c>
      <c r="H242" s="1021">
        <v>0</v>
      </c>
      <c r="I242" s="992" t="s">
        <v>1392</v>
      </c>
      <c r="J242" s="1021">
        <v>1</v>
      </c>
      <c r="K242" s="1021">
        <v>20</v>
      </c>
      <c r="L242" s="1021">
        <v>1</v>
      </c>
      <c r="M242" s="1021">
        <v>4</v>
      </c>
      <c r="N242" s="1021" t="s">
        <v>1376</v>
      </c>
      <c r="O242" s="1021">
        <v>13</v>
      </c>
      <c r="P242" s="1023">
        <v>94500</v>
      </c>
      <c r="Q242" s="1023">
        <v>-17000</v>
      </c>
      <c r="R242" s="1023">
        <v>77500</v>
      </c>
      <c r="S242" s="1023">
        <v>77500</v>
      </c>
      <c r="T242" s="1023">
        <v>77500</v>
      </c>
      <c r="U242" s="1139">
        <v>77500</v>
      </c>
      <c r="V242" s="1139">
        <v>77500</v>
      </c>
    </row>
    <row r="243" spans="1:22" x14ac:dyDescent="0.25">
      <c r="A243" s="1103">
        <v>4089100600</v>
      </c>
      <c r="B243" s="1021">
        <v>2</v>
      </c>
      <c r="C243" s="1021">
        <v>4</v>
      </c>
      <c r="D243" s="1021">
        <v>3</v>
      </c>
      <c r="E243" s="1021" t="s">
        <v>1374</v>
      </c>
      <c r="F243" s="1021">
        <v>92</v>
      </c>
      <c r="G243" s="1021" t="s">
        <v>802</v>
      </c>
      <c r="H243" s="1021">
        <v>0</v>
      </c>
      <c r="I243" s="992" t="s">
        <v>1393</v>
      </c>
      <c r="J243" s="1021">
        <v>1</v>
      </c>
      <c r="K243" s="1021">
        <v>20</v>
      </c>
      <c r="L243" s="1021">
        <v>1</v>
      </c>
      <c r="M243" s="1021">
        <v>4</v>
      </c>
      <c r="N243" s="1021" t="s">
        <v>1376</v>
      </c>
      <c r="O243" s="1021">
        <v>13</v>
      </c>
      <c r="P243" s="1023">
        <v>163842.75</v>
      </c>
      <c r="Q243" s="1023">
        <v>-43524.84</v>
      </c>
      <c r="R243" s="1023">
        <v>120317.91</v>
      </c>
      <c r="S243" s="1023">
        <v>120317.91</v>
      </c>
      <c r="T243" s="1023">
        <v>120317.91</v>
      </c>
      <c r="U243" s="1139">
        <v>120317.91</v>
      </c>
      <c r="V243" s="1139">
        <v>120317.91</v>
      </c>
    </row>
    <row r="244" spans="1:22" x14ac:dyDescent="0.25">
      <c r="A244" s="1103">
        <v>4089100600</v>
      </c>
      <c r="B244" s="1021">
        <v>2</v>
      </c>
      <c r="C244" s="1021">
        <v>4</v>
      </c>
      <c r="D244" s="1021">
        <v>3</v>
      </c>
      <c r="E244" s="1021" t="s">
        <v>1374</v>
      </c>
      <c r="F244" s="1021">
        <v>92</v>
      </c>
      <c r="G244" s="1021" t="s">
        <v>802</v>
      </c>
      <c r="H244" s="1021">
        <v>0</v>
      </c>
      <c r="I244" s="992" t="s">
        <v>1387</v>
      </c>
      <c r="J244" s="1021">
        <v>1</v>
      </c>
      <c r="K244" s="1021">
        <v>20</v>
      </c>
      <c r="L244" s="1021">
        <v>1</v>
      </c>
      <c r="M244" s="1021">
        <v>4</v>
      </c>
      <c r="N244" s="1021" t="s">
        <v>1376</v>
      </c>
      <c r="O244" s="1021">
        <v>13</v>
      </c>
      <c r="P244" s="1023">
        <v>108426.87</v>
      </c>
      <c r="Q244" s="1023">
        <v>91928.95</v>
      </c>
      <c r="R244" s="1023">
        <v>200355.82</v>
      </c>
      <c r="S244" s="1023">
        <v>200355.82</v>
      </c>
      <c r="T244" s="1023">
        <v>200355.82</v>
      </c>
      <c r="U244" s="1139">
        <v>204541.78</v>
      </c>
      <c r="V244" s="1139">
        <v>204541.78</v>
      </c>
    </row>
    <row r="245" spans="1:22" x14ac:dyDescent="0.25">
      <c r="A245" s="1103">
        <v>4089100600</v>
      </c>
      <c r="B245" s="1021">
        <v>2</v>
      </c>
      <c r="C245" s="1021">
        <v>4</v>
      </c>
      <c r="D245" s="1021">
        <v>3</v>
      </c>
      <c r="E245" s="1021" t="s">
        <v>1374</v>
      </c>
      <c r="F245" s="1021">
        <v>92</v>
      </c>
      <c r="G245" s="1021" t="s">
        <v>802</v>
      </c>
      <c r="H245" s="1021">
        <v>0</v>
      </c>
      <c r="I245" s="992" t="s">
        <v>1388</v>
      </c>
      <c r="J245" s="1021">
        <v>1</v>
      </c>
      <c r="K245" s="1021">
        <v>20</v>
      </c>
      <c r="L245" s="1021">
        <v>1</v>
      </c>
      <c r="M245" s="1021">
        <v>4</v>
      </c>
      <c r="N245" s="1021" t="s">
        <v>1376</v>
      </c>
      <c r="O245" s="1021">
        <v>13</v>
      </c>
      <c r="P245" s="1023">
        <v>304075.59000000003</v>
      </c>
      <c r="Q245" s="1023">
        <v>97530.48</v>
      </c>
      <c r="R245" s="1023">
        <v>401606.07</v>
      </c>
      <c r="S245" s="1023">
        <v>401606.07</v>
      </c>
      <c r="T245" s="1023">
        <v>401606.07</v>
      </c>
      <c r="U245" s="1139">
        <v>401606.07</v>
      </c>
      <c r="V245" s="1139">
        <v>401606.07</v>
      </c>
    </row>
    <row r="246" spans="1:22" x14ac:dyDescent="0.25">
      <c r="A246" s="1103">
        <v>4089100600</v>
      </c>
      <c r="B246" s="1021">
        <v>2</v>
      </c>
      <c r="C246" s="1021">
        <v>4</v>
      </c>
      <c r="D246" s="1021">
        <v>3</v>
      </c>
      <c r="E246" s="1021" t="s">
        <v>1374</v>
      </c>
      <c r="F246" s="1021">
        <v>92</v>
      </c>
      <c r="G246" s="1021" t="s">
        <v>802</v>
      </c>
      <c r="H246" s="1021">
        <v>0</v>
      </c>
      <c r="I246" s="992" t="s">
        <v>1152</v>
      </c>
      <c r="J246" s="1021">
        <v>1</v>
      </c>
      <c r="K246" s="1021">
        <v>20</v>
      </c>
      <c r="L246" s="1021">
        <v>1</v>
      </c>
      <c r="M246" s="1021">
        <v>4</v>
      </c>
      <c r="N246" s="1021" t="s">
        <v>1376</v>
      </c>
      <c r="O246" s="1021">
        <v>13</v>
      </c>
      <c r="P246" s="1023">
        <v>35979.72</v>
      </c>
      <c r="Q246" s="1023">
        <v>34874.29</v>
      </c>
      <c r="R246" s="1023">
        <v>70854.009999999995</v>
      </c>
      <c r="S246" s="1023">
        <v>70854.009999999995</v>
      </c>
      <c r="T246" s="1023">
        <v>70854.009999999995</v>
      </c>
      <c r="U246" s="1139">
        <v>60577.19</v>
      </c>
      <c r="V246" s="1139">
        <v>60577.19</v>
      </c>
    </row>
    <row r="247" spans="1:22" x14ac:dyDescent="0.25">
      <c r="A247" s="1103">
        <v>4089100600</v>
      </c>
      <c r="B247" s="1021">
        <v>2</v>
      </c>
      <c r="C247" s="1021">
        <v>4</v>
      </c>
      <c r="D247" s="1021">
        <v>3</v>
      </c>
      <c r="E247" s="1021" t="s">
        <v>1374</v>
      </c>
      <c r="F247" s="1021">
        <v>92</v>
      </c>
      <c r="G247" s="1021" t="s">
        <v>802</v>
      </c>
      <c r="H247" s="1021">
        <v>0</v>
      </c>
      <c r="I247" s="992" t="s">
        <v>1158</v>
      </c>
      <c r="J247" s="1021">
        <v>1</v>
      </c>
      <c r="K247" s="1021">
        <v>20</v>
      </c>
      <c r="L247" s="1021">
        <v>1</v>
      </c>
      <c r="M247" s="1021">
        <v>4</v>
      </c>
      <c r="N247" s="1021" t="s">
        <v>1376</v>
      </c>
      <c r="O247" s="1021">
        <v>13</v>
      </c>
      <c r="P247" s="1023">
        <v>0</v>
      </c>
      <c r="Q247" s="1023">
        <v>1856.17</v>
      </c>
      <c r="R247" s="1023">
        <v>1856.17</v>
      </c>
      <c r="S247" s="1023">
        <v>1856.17</v>
      </c>
      <c r="T247" s="1023">
        <v>1856.17</v>
      </c>
      <c r="U247" s="1139">
        <v>1856.17</v>
      </c>
      <c r="V247" s="1139">
        <v>1856.17</v>
      </c>
    </row>
    <row r="248" spans="1:22" x14ac:dyDescent="0.25">
      <c r="A248" s="1103">
        <v>4089100600</v>
      </c>
      <c r="B248" s="1021">
        <v>2</v>
      </c>
      <c r="C248" s="1021">
        <v>4</v>
      </c>
      <c r="D248" s="1021">
        <v>3</v>
      </c>
      <c r="E248" s="1021" t="s">
        <v>1374</v>
      </c>
      <c r="F248" s="1021">
        <v>92</v>
      </c>
      <c r="G248" s="1021" t="s">
        <v>802</v>
      </c>
      <c r="H248" s="1021">
        <v>0</v>
      </c>
      <c r="I248" s="992" t="s">
        <v>1162</v>
      </c>
      <c r="J248" s="1021">
        <v>1</v>
      </c>
      <c r="K248" s="1021">
        <v>20</v>
      </c>
      <c r="L248" s="1021">
        <v>1</v>
      </c>
      <c r="M248" s="1021">
        <v>4</v>
      </c>
      <c r="N248" s="1021" t="s">
        <v>1376</v>
      </c>
      <c r="O248" s="1021">
        <v>13</v>
      </c>
      <c r="P248" s="1023">
        <v>9908.9599999999991</v>
      </c>
      <c r="Q248" s="1023">
        <v>3627.54</v>
      </c>
      <c r="R248" s="1023">
        <v>13536.5</v>
      </c>
      <c r="S248" s="1023">
        <v>13536.5</v>
      </c>
      <c r="T248" s="1023">
        <v>13536.5</v>
      </c>
      <c r="U248" s="1139">
        <v>12833.07</v>
      </c>
      <c r="V248" s="1139">
        <v>12833.07</v>
      </c>
    </row>
    <row r="249" spans="1:22" x14ac:dyDescent="0.25">
      <c r="A249" s="1103">
        <v>4089100600</v>
      </c>
      <c r="B249" s="1021">
        <v>2</v>
      </c>
      <c r="C249" s="1021">
        <v>4</v>
      </c>
      <c r="D249" s="1021">
        <v>3</v>
      </c>
      <c r="E249" s="1021" t="s">
        <v>1374</v>
      </c>
      <c r="F249" s="1021">
        <v>92</v>
      </c>
      <c r="G249" s="1021" t="s">
        <v>802</v>
      </c>
      <c r="H249" s="1021">
        <v>0</v>
      </c>
      <c r="I249" s="992" t="s">
        <v>1166</v>
      </c>
      <c r="J249" s="1021">
        <v>1</v>
      </c>
      <c r="K249" s="1021">
        <v>20</v>
      </c>
      <c r="L249" s="1021">
        <v>1</v>
      </c>
      <c r="M249" s="1021">
        <v>4</v>
      </c>
      <c r="N249" s="1021" t="s">
        <v>1376</v>
      </c>
      <c r="O249" s="1021">
        <v>13</v>
      </c>
      <c r="P249" s="1023">
        <v>302.93</v>
      </c>
      <c r="Q249" s="1023">
        <v>-302.93</v>
      </c>
      <c r="R249" s="1023">
        <v>0</v>
      </c>
      <c r="S249" s="1023">
        <v>0</v>
      </c>
      <c r="T249" s="1023">
        <v>0</v>
      </c>
      <c r="U249" s="1139">
        <v>0</v>
      </c>
      <c r="V249" s="1139">
        <v>0</v>
      </c>
    </row>
    <row r="250" spans="1:22" x14ac:dyDescent="0.25">
      <c r="A250" s="1103">
        <v>4089100600</v>
      </c>
      <c r="B250" s="1021">
        <v>2</v>
      </c>
      <c r="C250" s="1021">
        <v>4</v>
      </c>
      <c r="D250" s="1021">
        <v>3</v>
      </c>
      <c r="E250" s="1021" t="s">
        <v>1374</v>
      </c>
      <c r="F250" s="1021">
        <v>92</v>
      </c>
      <c r="G250" s="1021" t="s">
        <v>802</v>
      </c>
      <c r="H250" s="1021">
        <v>0</v>
      </c>
      <c r="I250" s="992" t="s">
        <v>1176</v>
      </c>
      <c r="J250" s="1021">
        <v>1</v>
      </c>
      <c r="K250" s="1021">
        <v>20</v>
      </c>
      <c r="L250" s="1021">
        <v>1</v>
      </c>
      <c r="M250" s="1021">
        <v>4</v>
      </c>
      <c r="N250" s="1021" t="s">
        <v>1376</v>
      </c>
      <c r="O250" s="1021">
        <v>13</v>
      </c>
      <c r="P250" s="1023">
        <v>82489.91</v>
      </c>
      <c r="Q250" s="1023">
        <v>-17229.27</v>
      </c>
      <c r="R250" s="1023">
        <v>65260.639999999999</v>
      </c>
      <c r="S250" s="1023">
        <v>65260.639999999999</v>
      </c>
      <c r="T250" s="1023">
        <v>65260.639999999999</v>
      </c>
      <c r="U250" s="1139">
        <v>65260.639999999999</v>
      </c>
      <c r="V250" s="1139">
        <v>65260.639999999999</v>
      </c>
    </row>
    <row r="251" spans="1:22" x14ac:dyDescent="0.25">
      <c r="A251" s="1103">
        <v>4089100600</v>
      </c>
      <c r="B251" s="1021">
        <v>2</v>
      </c>
      <c r="C251" s="1021">
        <v>4</v>
      </c>
      <c r="D251" s="1021">
        <v>3</v>
      </c>
      <c r="E251" s="1021" t="s">
        <v>1374</v>
      </c>
      <c r="F251" s="1021">
        <v>92</v>
      </c>
      <c r="G251" s="1021" t="s">
        <v>802</v>
      </c>
      <c r="H251" s="1021">
        <v>0</v>
      </c>
      <c r="I251" s="992" t="s">
        <v>1180</v>
      </c>
      <c r="J251" s="1021">
        <v>1</v>
      </c>
      <c r="K251" s="1021">
        <v>20</v>
      </c>
      <c r="L251" s="1021">
        <v>1</v>
      </c>
      <c r="M251" s="1021">
        <v>4</v>
      </c>
      <c r="N251" s="1021" t="s">
        <v>1376</v>
      </c>
      <c r="O251" s="1021">
        <v>13</v>
      </c>
      <c r="P251" s="1023">
        <v>0</v>
      </c>
      <c r="Q251" s="1023">
        <v>202.59</v>
      </c>
      <c r="R251" s="1023">
        <v>202.59</v>
      </c>
      <c r="S251" s="1023">
        <v>202.59</v>
      </c>
      <c r="T251" s="1023">
        <v>202.59</v>
      </c>
      <c r="U251" s="1139">
        <v>202.59</v>
      </c>
      <c r="V251" s="1139">
        <v>202.59</v>
      </c>
    </row>
    <row r="252" spans="1:22" x14ac:dyDescent="0.25">
      <c r="A252" s="1103">
        <v>4089100600</v>
      </c>
      <c r="B252" s="1021">
        <v>2</v>
      </c>
      <c r="C252" s="1021">
        <v>4</v>
      </c>
      <c r="D252" s="1021">
        <v>3</v>
      </c>
      <c r="E252" s="1021" t="s">
        <v>1374</v>
      </c>
      <c r="F252" s="1021">
        <v>92</v>
      </c>
      <c r="G252" s="1021" t="s">
        <v>802</v>
      </c>
      <c r="H252" s="1021">
        <v>0</v>
      </c>
      <c r="I252" s="992" t="s">
        <v>1184</v>
      </c>
      <c r="J252" s="1021">
        <v>1</v>
      </c>
      <c r="K252" s="1021">
        <v>20</v>
      </c>
      <c r="L252" s="1021">
        <v>1</v>
      </c>
      <c r="M252" s="1021">
        <v>4</v>
      </c>
      <c r="N252" s="1021" t="s">
        <v>1376</v>
      </c>
      <c r="O252" s="1021">
        <v>13</v>
      </c>
      <c r="P252" s="1023">
        <v>1406.67</v>
      </c>
      <c r="Q252" s="1023">
        <v>5255.29</v>
      </c>
      <c r="R252" s="1023">
        <v>6661.96</v>
      </c>
      <c r="S252" s="1023">
        <v>6661.96</v>
      </c>
      <c r="T252" s="1023">
        <v>6661.96</v>
      </c>
      <c r="U252" s="1139">
        <v>5661.96</v>
      </c>
      <c r="V252" s="1139">
        <v>5661.96</v>
      </c>
    </row>
    <row r="253" spans="1:22" x14ac:dyDescent="0.25">
      <c r="A253" s="1103">
        <v>4089100600</v>
      </c>
      <c r="B253" s="1021">
        <v>2</v>
      </c>
      <c r="C253" s="1021">
        <v>4</v>
      </c>
      <c r="D253" s="1021">
        <v>3</v>
      </c>
      <c r="E253" s="1021" t="s">
        <v>1374</v>
      </c>
      <c r="F253" s="1021">
        <v>92</v>
      </c>
      <c r="G253" s="1021" t="s">
        <v>802</v>
      </c>
      <c r="H253" s="1021">
        <v>0</v>
      </c>
      <c r="I253" s="992" t="s">
        <v>1186</v>
      </c>
      <c r="J253" s="1021">
        <v>1</v>
      </c>
      <c r="K253" s="1021">
        <v>20</v>
      </c>
      <c r="L253" s="1021">
        <v>1</v>
      </c>
      <c r="M253" s="1021">
        <v>4</v>
      </c>
      <c r="N253" s="1021" t="s">
        <v>1376</v>
      </c>
      <c r="O253" s="1021">
        <v>13</v>
      </c>
      <c r="P253" s="1023">
        <v>102.25</v>
      </c>
      <c r="Q253" s="1023">
        <v>3941.89</v>
      </c>
      <c r="R253" s="1023">
        <v>4044.14</v>
      </c>
      <c r="S253" s="1023">
        <v>4044.14</v>
      </c>
      <c r="T253" s="1023">
        <v>4044.14</v>
      </c>
      <c r="U253" s="1139">
        <v>4044.14</v>
      </c>
      <c r="V253" s="1139">
        <v>4044.14</v>
      </c>
    </row>
    <row r="254" spans="1:22" x14ac:dyDescent="0.25">
      <c r="A254" s="1103">
        <v>4089100600</v>
      </c>
      <c r="B254" s="1021">
        <v>2</v>
      </c>
      <c r="C254" s="1021">
        <v>4</v>
      </c>
      <c r="D254" s="1021">
        <v>3</v>
      </c>
      <c r="E254" s="1021" t="s">
        <v>1374</v>
      </c>
      <c r="F254" s="1021">
        <v>92</v>
      </c>
      <c r="G254" s="1021" t="s">
        <v>802</v>
      </c>
      <c r="H254" s="1021">
        <v>0</v>
      </c>
      <c r="I254" s="992" t="s">
        <v>1192</v>
      </c>
      <c r="J254" s="1021">
        <v>1</v>
      </c>
      <c r="K254" s="1021">
        <v>20</v>
      </c>
      <c r="L254" s="1021">
        <v>1</v>
      </c>
      <c r="M254" s="1021">
        <v>4</v>
      </c>
      <c r="N254" s="1021" t="s">
        <v>1376</v>
      </c>
      <c r="O254" s="1021">
        <v>13</v>
      </c>
      <c r="P254" s="1023">
        <v>115259.8</v>
      </c>
      <c r="Q254" s="1023">
        <v>-8177.85</v>
      </c>
      <c r="R254" s="1023">
        <v>107081.95</v>
      </c>
      <c r="S254" s="1023">
        <v>107081.95</v>
      </c>
      <c r="T254" s="1023">
        <v>107081.95</v>
      </c>
      <c r="U254" s="1139">
        <v>107081.95</v>
      </c>
      <c r="V254" s="1139">
        <v>107081.95</v>
      </c>
    </row>
    <row r="255" spans="1:22" x14ac:dyDescent="0.25">
      <c r="A255" s="1103">
        <v>4089100600</v>
      </c>
      <c r="B255" s="1021">
        <v>2</v>
      </c>
      <c r="C255" s="1021">
        <v>4</v>
      </c>
      <c r="D255" s="1021">
        <v>3</v>
      </c>
      <c r="E255" s="1021" t="s">
        <v>1374</v>
      </c>
      <c r="F255" s="1021">
        <v>92</v>
      </c>
      <c r="G255" s="1021" t="s">
        <v>802</v>
      </c>
      <c r="H255" s="1021">
        <v>0</v>
      </c>
      <c r="I255" s="992" t="s">
        <v>1194</v>
      </c>
      <c r="J255" s="1021">
        <v>1</v>
      </c>
      <c r="K255" s="1021">
        <v>20</v>
      </c>
      <c r="L255" s="1021">
        <v>1</v>
      </c>
      <c r="M255" s="1021">
        <v>4</v>
      </c>
      <c r="N255" s="1021" t="s">
        <v>1376</v>
      </c>
      <c r="O255" s="1021">
        <v>13</v>
      </c>
      <c r="P255" s="1023">
        <v>10980.38</v>
      </c>
      <c r="Q255" s="1023">
        <v>455.48</v>
      </c>
      <c r="R255" s="1023">
        <v>11435.86</v>
      </c>
      <c r="S255" s="1023">
        <v>11435.86</v>
      </c>
      <c r="T255" s="1023">
        <v>11435.86</v>
      </c>
      <c r="U255" s="1139">
        <v>11435.86</v>
      </c>
      <c r="V255" s="1139">
        <v>11435.86</v>
      </c>
    </row>
    <row r="256" spans="1:22" x14ac:dyDescent="0.25">
      <c r="A256" s="1103">
        <v>4089100600</v>
      </c>
      <c r="B256" s="1021">
        <v>2</v>
      </c>
      <c r="C256" s="1021">
        <v>4</v>
      </c>
      <c r="D256" s="1021">
        <v>3</v>
      </c>
      <c r="E256" s="1021" t="s">
        <v>1374</v>
      </c>
      <c r="F256" s="1021">
        <v>92</v>
      </c>
      <c r="G256" s="1021" t="s">
        <v>802</v>
      </c>
      <c r="H256" s="1021">
        <v>0</v>
      </c>
      <c r="I256" s="992" t="s">
        <v>1196</v>
      </c>
      <c r="J256" s="1021">
        <v>1</v>
      </c>
      <c r="K256" s="1021">
        <v>20</v>
      </c>
      <c r="L256" s="1021">
        <v>1</v>
      </c>
      <c r="M256" s="1021">
        <v>4</v>
      </c>
      <c r="N256" s="1021" t="s">
        <v>1376</v>
      </c>
      <c r="O256" s="1021">
        <v>13</v>
      </c>
      <c r="P256" s="1023">
        <v>38195.85</v>
      </c>
      <c r="Q256" s="1023">
        <v>-1369.93</v>
      </c>
      <c r="R256" s="1023">
        <v>36825.919999999998</v>
      </c>
      <c r="S256" s="1023">
        <v>36825.919999999998</v>
      </c>
      <c r="T256" s="1023">
        <v>36825.919999999998</v>
      </c>
      <c r="U256" s="1139">
        <v>33722.75</v>
      </c>
      <c r="V256" s="1139">
        <v>33722.75</v>
      </c>
    </row>
    <row r="257" spans="1:22" x14ac:dyDescent="0.25">
      <c r="A257" s="1103">
        <v>4089100600</v>
      </c>
      <c r="B257" s="1021">
        <v>2</v>
      </c>
      <c r="C257" s="1021">
        <v>4</v>
      </c>
      <c r="D257" s="1021">
        <v>3</v>
      </c>
      <c r="E257" s="1021" t="s">
        <v>1374</v>
      </c>
      <c r="F257" s="1021">
        <v>92</v>
      </c>
      <c r="G257" s="1021" t="s">
        <v>802</v>
      </c>
      <c r="H257" s="1021">
        <v>0</v>
      </c>
      <c r="I257" s="992" t="s">
        <v>1200</v>
      </c>
      <c r="J257" s="1021">
        <v>1</v>
      </c>
      <c r="K257" s="1021">
        <v>20</v>
      </c>
      <c r="L257" s="1021">
        <v>1</v>
      </c>
      <c r="M257" s="1021">
        <v>4</v>
      </c>
      <c r="N257" s="1021" t="s">
        <v>1376</v>
      </c>
      <c r="O257" s="1021">
        <v>13</v>
      </c>
      <c r="P257" s="1023">
        <v>46460.98</v>
      </c>
      <c r="Q257" s="1023">
        <v>-1799.37</v>
      </c>
      <c r="R257" s="1023">
        <v>44661.61</v>
      </c>
      <c r="S257" s="1023">
        <v>44661.61</v>
      </c>
      <c r="T257" s="1023">
        <v>44661.61</v>
      </c>
      <c r="U257" s="1139">
        <v>43688.49</v>
      </c>
      <c r="V257" s="1139">
        <v>43685</v>
      </c>
    </row>
    <row r="258" spans="1:22" x14ac:dyDescent="0.25">
      <c r="A258" s="1103">
        <v>4089100600</v>
      </c>
      <c r="B258" s="1021">
        <v>2</v>
      </c>
      <c r="C258" s="1021">
        <v>4</v>
      </c>
      <c r="D258" s="1021">
        <v>3</v>
      </c>
      <c r="E258" s="1021" t="s">
        <v>1374</v>
      </c>
      <c r="F258" s="1021">
        <v>92</v>
      </c>
      <c r="G258" s="1021" t="s">
        <v>802</v>
      </c>
      <c r="H258" s="1021">
        <v>0</v>
      </c>
      <c r="I258" s="992" t="s">
        <v>1202</v>
      </c>
      <c r="J258" s="1021">
        <v>1</v>
      </c>
      <c r="K258" s="1021">
        <v>20</v>
      </c>
      <c r="L258" s="1021">
        <v>1</v>
      </c>
      <c r="M258" s="1021">
        <v>4</v>
      </c>
      <c r="N258" s="1021" t="s">
        <v>1376</v>
      </c>
      <c r="O258" s="1021">
        <v>13</v>
      </c>
      <c r="P258" s="1023">
        <v>8243.0499999999993</v>
      </c>
      <c r="Q258" s="1023">
        <v>-7478.07</v>
      </c>
      <c r="R258" s="1023">
        <v>764.98</v>
      </c>
      <c r="S258" s="1023">
        <v>764.98</v>
      </c>
      <c r="T258" s="1023">
        <v>764.98</v>
      </c>
      <c r="U258" s="1139">
        <v>764.98</v>
      </c>
      <c r="V258" s="1139">
        <v>764.98</v>
      </c>
    </row>
    <row r="259" spans="1:22" x14ac:dyDescent="0.25">
      <c r="A259" s="1103">
        <v>4089100600</v>
      </c>
      <c r="B259" s="1021">
        <v>2</v>
      </c>
      <c r="C259" s="1021">
        <v>4</v>
      </c>
      <c r="D259" s="1021">
        <v>3</v>
      </c>
      <c r="E259" s="1021" t="s">
        <v>1374</v>
      </c>
      <c r="F259" s="1021">
        <v>92</v>
      </c>
      <c r="G259" s="1021" t="s">
        <v>802</v>
      </c>
      <c r="H259" s="1021">
        <v>0</v>
      </c>
      <c r="I259" s="992" t="s">
        <v>1212</v>
      </c>
      <c r="J259" s="1021">
        <v>1</v>
      </c>
      <c r="K259" s="1021">
        <v>20</v>
      </c>
      <c r="L259" s="1021">
        <v>1</v>
      </c>
      <c r="M259" s="1021">
        <v>4</v>
      </c>
      <c r="N259" s="1021" t="s">
        <v>1376</v>
      </c>
      <c r="O259" s="1021">
        <v>13</v>
      </c>
      <c r="P259" s="1023">
        <v>10856.57</v>
      </c>
      <c r="Q259" s="1023">
        <v>5334.8</v>
      </c>
      <c r="R259" s="1023">
        <v>16191.37</v>
      </c>
      <c r="S259" s="1023">
        <v>16191.37</v>
      </c>
      <c r="T259" s="1023">
        <v>16191.37</v>
      </c>
      <c r="U259" s="1139">
        <v>9173.07</v>
      </c>
      <c r="V259" s="1139">
        <v>9173.07</v>
      </c>
    </row>
    <row r="260" spans="1:22" x14ac:dyDescent="0.25">
      <c r="A260" s="1103">
        <v>4089100600</v>
      </c>
      <c r="B260" s="1021">
        <v>2</v>
      </c>
      <c r="C260" s="1021">
        <v>4</v>
      </c>
      <c r="D260" s="1021">
        <v>3</v>
      </c>
      <c r="E260" s="1021" t="s">
        <v>1374</v>
      </c>
      <c r="F260" s="1021">
        <v>92</v>
      </c>
      <c r="G260" s="1021" t="s">
        <v>802</v>
      </c>
      <c r="H260" s="1021">
        <v>0</v>
      </c>
      <c r="I260" s="992" t="s">
        <v>1220</v>
      </c>
      <c r="J260" s="1021">
        <v>1</v>
      </c>
      <c r="K260" s="1021">
        <v>20</v>
      </c>
      <c r="L260" s="1021">
        <v>1</v>
      </c>
      <c r="M260" s="1021">
        <v>4</v>
      </c>
      <c r="N260" s="1021" t="s">
        <v>1376</v>
      </c>
      <c r="O260" s="1021">
        <v>13</v>
      </c>
      <c r="P260" s="1023">
        <v>1565365.57</v>
      </c>
      <c r="Q260" s="1023">
        <v>794936.42</v>
      </c>
      <c r="R260" s="1023">
        <v>2360301.9900000002</v>
      </c>
      <c r="S260" s="1023">
        <v>2360301.9900000002</v>
      </c>
      <c r="T260" s="1023">
        <v>2360301.9900000002</v>
      </c>
      <c r="U260" s="1139">
        <v>2219551.9900000002</v>
      </c>
      <c r="V260" s="1139">
        <v>2219551.9900000002</v>
      </c>
    </row>
    <row r="261" spans="1:22" x14ac:dyDescent="0.25">
      <c r="A261" s="1103">
        <v>4089100600</v>
      </c>
      <c r="B261" s="1021">
        <v>2</v>
      </c>
      <c r="C261" s="1021">
        <v>4</v>
      </c>
      <c r="D261" s="1021">
        <v>3</v>
      </c>
      <c r="E261" s="1021" t="s">
        <v>1374</v>
      </c>
      <c r="F261" s="1021">
        <v>92</v>
      </c>
      <c r="G261" s="1021" t="s">
        <v>802</v>
      </c>
      <c r="H261" s="1021">
        <v>0</v>
      </c>
      <c r="I261" s="992" t="s">
        <v>1222</v>
      </c>
      <c r="J261" s="1021">
        <v>1</v>
      </c>
      <c r="K261" s="1021">
        <v>20</v>
      </c>
      <c r="L261" s="1021">
        <v>1</v>
      </c>
      <c r="M261" s="1021">
        <v>4</v>
      </c>
      <c r="N261" s="1021" t="s">
        <v>1376</v>
      </c>
      <c r="O261" s="1021">
        <v>13</v>
      </c>
      <c r="P261" s="1023">
        <v>43938</v>
      </c>
      <c r="Q261" s="1023">
        <v>-13837</v>
      </c>
      <c r="R261" s="1023">
        <v>30101</v>
      </c>
      <c r="S261" s="1023">
        <v>30101</v>
      </c>
      <c r="T261" s="1023">
        <v>30101</v>
      </c>
      <c r="U261" s="1139">
        <v>30101</v>
      </c>
      <c r="V261" s="1139">
        <v>30101</v>
      </c>
    </row>
    <row r="262" spans="1:22" x14ac:dyDescent="0.25">
      <c r="A262" s="1103">
        <v>4089100600</v>
      </c>
      <c r="B262" s="1021">
        <v>2</v>
      </c>
      <c r="C262" s="1021">
        <v>4</v>
      </c>
      <c r="D262" s="1021">
        <v>3</v>
      </c>
      <c r="E262" s="1021" t="s">
        <v>1374</v>
      </c>
      <c r="F262" s="1021">
        <v>92</v>
      </c>
      <c r="G262" s="1021" t="s">
        <v>802</v>
      </c>
      <c r="H262" s="1021">
        <v>0</v>
      </c>
      <c r="I262" s="992" t="s">
        <v>1224</v>
      </c>
      <c r="J262" s="1021">
        <v>1</v>
      </c>
      <c r="K262" s="1021">
        <v>20</v>
      </c>
      <c r="L262" s="1021">
        <v>1</v>
      </c>
      <c r="M262" s="1021">
        <v>4</v>
      </c>
      <c r="N262" s="1021" t="s">
        <v>1376</v>
      </c>
      <c r="O262" s="1021">
        <v>13</v>
      </c>
      <c r="P262" s="1023">
        <v>118186.29</v>
      </c>
      <c r="Q262" s="1023">
        <v>-114426.29</v>
      </c>
      <c r="R262" s="1023">
        <v>3760</v>
      </c>
      <c r="S262" s="1023">
        <v>3760</v>
      </c>
      <c r="T262" s="1023">
        <v>3760</v>
      </c>
      <c r="U262" s="1139">
        <v>2890</v>
      </c>
      <c r="V262" s="1139">
        <v>2890</v>
      </c>
    </row>
    <row r="263" spans="1:22" x14ac:dyDescent="0.25">
      <c r="A263" s="1103">
        <v>4089100600</v>
      </c>
      <c r="B263" s="1021">
        <v>2</v>
      </c>
      <c r="C263" s="1021">
        <v>4</v>
      </c>
      <c r="D263" s="1021">
        <v>3</v>
      </c>
      <c r="E263" s="1021" t="s">
        <v>1374</v>
      </c>
      <c r="F263" s="1021">
        <v>92</v>
      </c>
      <c r="G263" s="1021" t="s">
        <v>802</v>
      </c>
      <c r="H263" s="1021">
        <v>0</v>
      </c>
      <c r="I263" s="992" t="s">
        <v>1227</v>
      </c>
      <c r="J263" s="1021">
        <v>1</v>
      </c>
      <c r="K263" s="1021">
        <v>20</v>
      </c>
      <c r="L263" s="1021">
        <v>1</v>
      </c>
      <c r="M263" s="1021">
        <v>4</v>
      </c>
      <c r="N263" s="1021" t="s">
        <v>1376</v>
      </c>
      <c r="O263" s="1021">
        <v>13</v>
      </c>
      <c r="P263" s="1023">
        <v>4290.55</v>
      </c>
      <c r="Q263" s="1023">
        <v>-204.31</v>
      </c>
      <c r="R263" s="1023">
        <v>4086.24</v>
      </c>
      <c r="S263" s="1023">
        <v>4086.24</v>
      </c>
      <c r="T263" s="1023">
        <v>4086.24</v>
      </c>
      <c r="U263" s="1139">
        <v>4086.24</v>
      </c>
      <c r="V263" s="1139">
        <v>4086.24</v>
      </c>
    </row>
    <row r="264" spans="1:22" x14ac:dyDescent="0.25">
      <c r="A264" s="1103">
        <v>4089100600</v>
      </c>
      <c r="B264" s="1021">
        <v>2</v>
      </c>
      <c r="C264" s="1021">
        <v>4</v>
      </c>
      <c r="D264" s="1021">
        <v>3</v>
      </c>
      <c r="E264" s="1021" t="s">
        <v>1374</v>
      </c>
      <c r="F264" s="1021">
        <v>92</v>
      </c>
      <c r="G264" s="1021" t="s">
        <v>802</v>
      </c>
      <c r="H264" s="1021">
        <v>0</v>
      </c>
      <c r="I264" s="992" t="s">
        <v>1231</v>
      </c>
      <c r="J264" s="1021">
        <v>1</v>
      </c>
      <c r="K264" s="1021">
        <v>20</v>
      </c>
      <c r="L264" s="1021">
        <v>1</v>
      </c>
      <c r="M264" s="1021">
        <v>4</v>
      </c>
      <c r="N264" s="1021" t="s">
        <v>1376</v>
      </c>
      <c r="O264" s="1021">
        <v>13</v>
      </c>
      <c r="P264" s="1023">
        <v>198434.23</v>
      </c>
      <c r="Q264" s="1023">
        <v>-18367.22</v>
      </c>
      <c r="R264" s="1023">
        <v>180067.01</v>
      </c>
      <c r="S264" s="1023">
        <v>180067.01</v>
      </c>
      <c r="T264" s="1023">
        <v>180067.01</v>
      </c>
      <c r="U264" s="1139">
        <v>180055.02</v>
      </c>
      <c r="V264" s="1139">
        <v>180055.02</v>
      </c>
    </row>
    <row r="265" spans="1:22" x14ac:dyDescent="0.25">
      <c r="A265" s="1103">
        <v>4089100600</v>
      </c>
      <c r="B265" s="1021">
        <v>2</v>
      </c>
      <c r="C265" s="1021">
        <v>4</v>
      </c>
      <c r="D265" s="1021">
        <v>3</v>
      </c>
      <c r="E265" s="1021" t="s">
        <v>1374</v>
      </c>
      <c r="F265" s="1021">
        <v>92</v>
      </c>
      <c r="G265" s="1021" t="s">
        <v>802</v>
      </c>
      <c r="H265" s="1021">
        <v>0</v>
      </c>
      <c r="I265" s="992" t="s">
        <v>1234</v>
      </c>
      <c r="J265" s="1021">
        <v>1</v>
      </c>
      <c r="K265" s="1021">
        <v>20</v>
      </c>
      <c r="L265" s="1021">
        <v>1</v>
      </c>
      <c r="M265" s="1021">
        <v>4</v>
      </c>
      <c r="N265" s="1021" t="s">
        <v>1376</v>
      </c>
      <c r="O265" s="1021">
        <v>13</v>
      </c>
      <c r="P265" s="1023">
        <v>9634.25</v>
      </c>
      <c r="Q265" s="1023">
        <v>-1270</v>
      </c>
      <c r="R265" s="1023">
        <v>8364.25</v>
      </c>
      <c r="S265" s="1023">
        <v>8364.25</v>
      </c>
      <c r="T265" s="1023">
        <v>8364.25</v>
      </c>
      <c r="U265" s="1139">
        <v>8364.25</v>
      </c>
      <c r="V265" s="1139">
        <v>8364.25</v>
      </c>
    </row>
    <row r="266" spans="1:22" x14ac:dyDescent="0.25">
      <c r="A266" s="1103">
        <v>4089100600</v>
      </c>
      <c r="B266" s="1021">
        <v>2</v>
      </c>
      <c r="C266" s="1021">
        <v>4</v>
      </c>
      <c r="D266" s="1021">
        <v>3</v>
      </c>
      <c r="E266" s="1021" t="s">
        <v>1374</v>
      </c>
      <c r="F266" s="1021">
        <v>92</v>
      </c>
      <c r="G266" s="1021" t="s">
        <v>802</v>
      </c>
      <c r="H266" s="1021">
        <v>0</v>
      </c>
      <c r="I266" s="992" t="s">
        <v>1389</v>
      </c>
      <c r="J266" s="1021">
        <v>1</v>
      </c>
      <c r="K266" s="1021">
        <v>20</v>
      </c>
      <c r="L266" s="1021">
        <v>1</v>
      </c>
      <c r="M266" s="1021">
        <v>4</v>
      </c>
      <c r="N266" s="1021" t="s">
        <v>1376</v>
      </c>
      <c r="O266" s="1021">
        <v>13</v>
      </c>
      <c r="P266" s="1023">
        <v>0</v>
      </c>
      <c r="Q266" s="1023">
        <v>845.29</v>
      </c>
      <c r="R266" s="1023">
        <v>845.29</v>
      </c>
      <c r="S266" s="1023">
        <v>845.29</v>
      </c>
      <c r="T266" s="1023">
        <v>845.29</v>
      </c>
      <c r="U266" s="1139">
        <v>0</v>
      </c>
      <c r="V266" s="1139">
        <v>0</v>
      </c>
    </row>
    <row r="267" spans="1:22" x14ac:dyDescent="0.25">
      <c r="A267" s="1103">
        <v>4089100600</v>
      </c>
      <c r="B267" s="1021">
        <v>2</v>
      </c>
      <c r="C267" s="1021">
        <v>4</v>
      </c>
      <c r="D267" s="1021">
        <v>3</v>
      </c>
      <c r="E267" s="1021" t="s">
        <v>1374</v>
      </c>
      <c r="F267" s="1021">
        <v>92</v>
      </c>
      <c r="G267" s="1021" t="s">
        <v>802</v>
      </c>
      <c r="H267" s="1021">
        <v>0</v>
      </c>
      <c r="I267" s="992" t="s">
        <v>1241</v>
      </c>
      <c r="J267" s="1021">
        <v>1</v>
      </c>
      <c r="K267" s="1021">
        <v>20</v>
      </c>
      <c r="L267" s="1021">
        <v>1</v>
      </c>
      <c r="M267" s="1021">
        <v>4</v>
      </c>
      <c r="N267" s="1021" t="s">
        <v>1376</v>
      </c>
      <c r="O267" s="1021">
        <v>13</v>
      </c>
      <c r="P267" s="1023">
        <v>13922.58</v>
      </c>
      <c r="Q267" s="1023">
        <v>47530.5</v>
      </c>
      <c r="R267" s="1023">
        <v>61453.08</v>
      </c>
      <c r="S267" s="1023">
        <v>61453.08</v>
      </c>
      <c r="T267" s="1023">
        <v>61453.08</v>
      </c>
      <c r="U267" s="1139">
        <v>55369.05</v>
      </c>
      <c r="V267" s="1139">
        <v>55369.05</v>
      </c>
    </row>
    <row r="268" spans="1:22" x14ac:dyDescent="0.25">
      <c r="A268" s="1103">
        <v>4089100600</v>
      </c>
      <c r="B268" s="1021">
        <v>2</v>
      </c>
      <c r="C268" s="1021">
        <v>4</v>
      </c>
      <c r="D268" s="1021">
        <v>3</v>
      </c>
      <c r="E268" s="1021" t="s">
        <v>1374</v>
      </c>
      <c r="F268" s="1021">
        <v>92</v>
      </c>
      <c r="G268" s="1021" t="s">
        <v>802</v>
      </c>
      <c r="H268" s="1021">
        <v>0</v>
      </c>
      <c r="I268" s="992" t="s">
        <v>1243</v>
      </c>
      <c r="J268" s="1021">
        <v>1</v>
      </c>
      <c r="K268" s="1021">
        <v>20</v>
      </c>
      <c r="L268" s="1021">
        <v>1</v>
      </c>
      <c r="M268" s="1021">
        <v>4</v>
      </c>
      <c r="N268" s="1021" t="s">
        <v>1376</v>
      </c>
      <c r="O268" s="1021">
        <v>13</v>
      </c>
      <c r="P268" s="1023">
        <v>2776.46</v>
      </c>
      <c r="Q268" s="1023">
        <v>4266.54</v>
      </c>
      <c r="R268" s="1023">
        <v>7043</v>
      </c>
      <c r="S268" s="1023">
        <v>7043</v>
      </c>
      <c r="T268" s="1023">
        <v>7043</v>
      </c>
      <c r="U268" s="1139">
        <v>7043</v>
      </c>
      <c r="V268" s="1139">
        <v>7043</v>
      </c>
    </row>
    <row r="269" spans="1:22" x14ac:dyDescent="0.25">
      <c r="A269" s="1103">
        <v>4089100600</v>
      </c>
      <c r="B269" s="1021">
        <v>2</v>
      </c>
      <c r="C269" s="1021">
        <v>4</v>
      </c>
      <c r="D269" s="1021">
        <v>3</v>
      </c>
      <c r="E269" s="1021" t="s">
        <v>1374</v>
      </c>
      <c r="F269" s="1021">
        <v>92</v>
      </c>
      <c r="G269" s="1021" t="s">
        <v>802</v>
      </c>
      <c r="H269" s="1021">
        <v>0</v>
      </c>
      <c r="I269" s="992" t="s">
        <v>1247</v>
      </c>
      <c r="J269" s="1021">
        <v>1</v>
      </c>
      <c r="K269" s="1021">
        <v>20</v>
      </c>
      <c r="L269" s="1021">
        <v>1</v>
      </c>
      <c r="M269" s="1021">
        <v>4</v>
      </c>
      <c r="N269" s="1021" t="s">
        <v>1376</v>
      </c>
      <c r="O269" s="1021">
        <v>13</v>
      </c>
      <c r="P269" s="1023">
        <v>12337.05</v>
      </c>
      <c r="Q269" s="1023">
        <v>-7223.86</v>
      </c>
      <c r="R269" s="1023">
        <v>5113.1899999999996</v>
      </c>
      <c r="S269" s="1023">
        <v>5113.1899999999996</v>
      </c>
      <c r="T269" s="1023">
        <v>5113.1899999999996</v>
      </c>
      <c r="U269" s="1139">
        <v>4762</v>
      </c>
      <c r="V269" s="1139">
        <v>4762</v>
      </c>
    </row>
    <row r="270" spans="1:22" x14ac:dyDescent="0.25">
      <c r="A270" s="1103">
        <v>4089100600</v>
      </c>
      <c r="B270" s="1021">
        <v>2</v>
      </c>
      <c r="C270" s="1021">
        <v>4</v>
      </c>
      <c r="D270" s="1021">
        <v>3</v>
      </c>
      <c r="E270" s="1021" t="s">
        <v>1374</v>
      </c>
      <c r="F270" s="1021">
        <v>92</v>
      </c>
      <c r="G270" s="1021" t="s">
        <v>802</v>
      </c>
      <c r="H270" s="1021">
        <v>0</v>
      </c>
      <c r="I270" s="992" t="s">
        <v>1249</v>
      </c>
      <c r="J270" s="1021">
        <v>1</v>
      </c>
      <c r="K270" s="1021">
        <v>20</v>
      </c>
      <c r="L270" s="1021">
        <v>1</v>
      </c>
      <c r="M270" s="1021">
        <v>4</v>
      </c>
      <c r="N270" s="1021" t="s">
        <v>1376</v>
      </c>
      <c r="O270" s="1021">
        <v>13</v>
      </c>
      <c r="P270" s="1023">
        <v>65520</v>
      </c>
      <c r="Q270" s="1023">
        <v>-10164.08</v>
      </c>
      <c r="R270" s="1023">
        <v>55355.92</v>
      </c>
      <c r="S270" s="1023">
        <v>55355.92</v>
      </c>
      <c r="T270" s="1023">
        <v>55355.92</v>
      </c>
      <c r="U270" s="1139">
        <v>14275.92</v>
      </c>
      <c r="V270" s="1139">
        <v>14242.38</v>
      </c>
    </row>
    <row r="271" spans="1:22" x14ac:dyDescent="0.25">
      <c r="A271" s="1103">
        <v>4089100600</v>
      </c>
      <c r="B271" s="1021">
        <v>2</v>
      </c>
      <c r="C271" s="1021">
        <v>4</v>
      </c>
      <c r="D271" s="1021">
        <v>3</v>
      </c>
      <c r="E271" s="1021" t="s">
        <v>1374</v>
      </c>
      <c r="F271" s="1021">
        <v>92</v>
      </c>
      <c r="G271" s="1021" t="s">
        <v>802</v>
      </c>
      <c r="H271" s="1021">
        <v>0</v>
      </c>
      <c r="I271" s="992" t="s">
        <v>1251</v>
      </c>
      <c r="J271" s="1021">
        <v>1</v>
      </c>
      <c r="K271" s="1021">
        <v>20</v>
      </c>
      <c r="L271" s="1021">
        <v>1</v>
      </c>
      <c r="M271" s="1021">
        <v>4</v>
      </c>
      <c r="N271" s="1021" t="s">
        <v>1376</v>
      </c>
      <c r="O271" s="1021">
        <v>13</v>
      </c>
      <c r="P271" s="1023">
        <v>4001.4</v>
      </c>
      <c r="Q271" s="1023">
        <v>-222.58</v>
      </c>
      <c r="R271" s="1023">
        <v>3778.82</v>
      </c>
      <c r="S271" s="1023">
        <v>3778.82</v>
      </c>
      <c r="T271" s="1023">
        <v>3778.82</v>
      </c>
      <c r="U271" s="1139">
        <v>3778.82</v>
      </c>
      <c r="V271" s="1139">
        <v>3778.82</v>
      </c>
    </row>
    <row r="272" spans="1:22" x14ac:dyDescent="0.25">
      <c r="A272" s="1103">
        <v>4089100600</v>
      </c>
      <c r="B272" s="1021">
        <v>2</v>
      </c>
      <c r="C272" s="1021">
        <v>4</v>
      </c>
      <c r="D272" s="1021">
        <v>3</v>
      </c>
      <c r="E272" s="1021" t="s">
        <v>1374</v>
      </c>
      <c r="F272" s="1021">
        <v>92</v>
      </c>
      <c r="G272" s="1021" t="s">
        <v>802</v>
      </c>
      <c r="H272" s="1021">
        <v>0</v>
      </c>
      <c r="I272" s="992" t="s">
        <v>1257</v>
      </c>
      <c r="J272" s="1021">
        <v>1</v>
      </c>
      <c r="K272" s="1021">
        <v>20</v>
      </c>
      <c r="L272" s="1021">
        <v>1</v>
      </c>
      <c r="M272" s="1021">
        <v>4</v>
      </c>
      <c r="N272" s="1021" t="s">
        <v>1376</v>
      </c>
      <c r="O272" s="1021">
        <v>13</v>
      </c>
      <c r="P272" s="1023">
        <v>47608.4</v>
      </c>
      <c r="Q272" s="1023">
        <v>-47608.4</v>
      </c>
      <c r="R272" s="1023">
        <v>0</v>
      </c>
      <c r="S272" s="1023">
        <v>0</v>
      </c>
      <c r="T272" s="1023">
        <v>0</v>
      </c>
      <c r="U272" s="1139">
        <v>0</v>
      </c>
      <c r="V272" s="1139">
        <v>0</v>
      </c>
    </row>
    <row r="273" spans="1:22" x14ac:dyDescent="0.25">
      <c r="A273" s="1103">
        <v>4089100600</v>
      </c>
      <c r="B273" s="1021">
        <v>2</v>
      </c>
      <c r="C273" s="1021">
        <v>4</v>
      </c>
      <c r="D273" s="1021">
        <v>3</v>
      </c>
      <c r="E273" s="1021" t="s">
        <v>1374</v>
      </c>
      <c r="F273" s="1021">
        <v>92</v>
      </c>
      <c r="G273" s="1021" t="s">
        <v>802</v>
      </c>
      <c r="H273" s="1021">
        <v>0</v>
      </c>
      <c r="I273" s="992" t="s">
        <v>1390</v>
      </c>
      <c r="J273" s="1021">
        <v>1</v>
      </c>
      <c r="K273" s="1021">
        <v>20</v>
      </c>
      <c r="L273" s="1021">
        <v>1</v>
      </c>
      <c r="M273" s="1021">
        <v>4</v>
      </c>
      <c r="N273" s="1021" t="s">
        <v>1376</v>
      </c>
      <c r="O273" s="1021">
        <v>13</v>
      </c>
      <c r="P273" s="1023">
        <v>959.02</v>
      </c>
      <c r="Q273" s="1023">
        <v>-770.41</v>
      </c>
      <c r="R273" s="1023">
        <v>188.61</v>
      </c>
      <c r="S273" s="1023">
        <v>188.61</v>
      </c>
      <c r="T273" s="1023">
        <v>188.61</v>
      </c>
      <c r="U273" s="1139">
        <v>0</v>
      </c>
      <c r="V273" s="1139">
        <v>0</v>
      </c>
    </row>
    <row r="274" spans="1:22" x14ac:dyDescent="0.25">
      <c r="A274" s="1103">
        <v>4089100600</v>
      </c>
      <c r="B274" s="1021">
        <v>2</v>
      </c>
      <c r="C274" s="1021">
        <v>4</v>
      </c>
      <c r="D274" s="1021">
        <v>3</v>
      </c>
      <c r="E274" s="1021" t="s">
        <v>1374</v>
      </c>
      <c r="F274" s="1021">
        <v>92</v>
      </c>
      <c r="G274" s="1021" t="s">
        <v>802</v>
      </c>
      <c r="H274" s="1021">
        <v>0</v>
      </c>
      <c r="I274" s="992" t="s">
        <v>1264</v>
      </c>
      <c r="J274" s="1021">
        <v>1</v>
      </c>
      <c r="K274" s="1021">
        <v>20</v>
      </c>
      <c r="L274" s="1021">
        <v>1</v>
      </c>
      <c r="M274" s="1021">
        <v>4</v>
      </c>
      <c r="N274" s="1021" t="s">
        <v>1376</v>
      </c>
      <c r="O274" s="1021">
        <v>13</v>
      </c>
      <c r="P274" s="1023">
        <v>26389.23</v>
      </c>
      <c r="Q274" s="1023">
        <v>-13450.5</v>
      </c>
      <c r="R274" s="1023">
        <v>12938.73</v>
      </c>
      <c r="S274" s="1023">
        <v>12938.73</v>
      </c>
      <c r="T274" s="1023">
        <v>12938.73</v>
      </c>
      <c r="U274" s="1139">
        <v>12938.73</v>
      </c>
      <c r="V274" s="1139">
        <v>12938.73</v>
      </c>
    </row>
    <row r="275" spans="1:22" x14ac:dyDescent="0.25">
      <c r="A275" s="1103">
        <v>4089100600</v>
      </c>
      <c r="B275" s="1021">
        <v>2</v>
      </c>
      <c r="C275" s="1021">
        <v>4</v>
      </c>
      <c r="D275" s="1021">
        <v>3</v>
      </c>
      <c r="E275" s="1021" t="s">
        <v>1374</v>
      </c>
      <c r="F275" s="1021">
        <v>92</v>
      </c>
      <c r="G275" s="1021" t="s">
        <v>802</v>
      </c>
      <c r="H275" s="1021">
        <v>0</v>
      </c>
      <c r="I275" s="992" t="s">
        <v>1269</v>
      </c>
      <c r="J275" s="1021">
        <v>1</v>
      </c>
      <c r="K275" s="1021">
        <v>20</v>
      </c>
      <c r="L275" s="1021">
        <v>1</v>
      </c>
      <c r="M275" s="1021">
        <v>4</v>
      </c>
      <c r="N275" s="1021" t="s">
        <v>1376</v>
      </c>
      <c r="O275" s="1021">
        <v>13</v>
      </c>
      <c r="P275" s="1023">
        <v>852.09</v>
      </c>
      <c r="Q275" s="1023">
        <v>-852.09</v>
      </c>
      <c r="R275" s="1023">
        <v>0</v>
      </c>
      <c r="S275" s="1023">
        <v>0</v>
      </c>
      <c r="T275" s="1023">
        <v>0</v>
      </c>
      <c r="U275" s="1139">
        <v>0</v>
      </c>
      <c r="V275" s="1139">
        <v>0</v>
      </c>
    </row>
    <row r="276" spans="1:22" x14ac:dyDescent="0.25">
      <c r="A276" s="1103">
        <v>4089100600</v>
      </c>
      <c r="B276" s="1021">
        <v>2</v>
      </c>
      <c r="C276" s="1021">
        <v>4</v>
      </c>
      <c r="D276" s="1021">
        <v>3</v>
      </c>
      <c r="E276" s="1021" t="s">
        <v>1374</v>
      </c>
      <c r="F276" s="1021">
        <v>92</v>
      </c>
      <c r="G276" s="1021" t="s">
        <v>802</v>
      </c>
      <c r="H276" s="1021">
        <v>0</v>
      </c>
      <c r="I276" s="992" t="s">
        <v>1271</v>
      </c>
      <c r="J276" s="1021">
        <v>1</v>
      </c>
      <c r="K276" s="1021">
        <v>20</v>
      </c>
      <c r="L276" s="1021">
        <v>1</v>
      </c>
      <c r="M276" s="1021">
        <v>4</v>
      </c>
      <c r="N276" s="1021" t="s">
        <v>1376</v>
      </c>
      <c r="O276" s="1021">
        <v>13</v>
      </c>
      <c r="P276" s="1023">
        <v>1950</v>
      </c>
      <c r="Q276" s="1023">
        <v>0</v>
      </c>
      <c r="R276" s="1023">
        <v>1950</v>
      </c>
      <c r="S276" s="1023">
        <v>1950</v>
      </c>
      <c r="T276" s="1023">
        <v>1950</v>
      </c>
      <c r="U276" s="1139">
        <v>1950</v>
      </c>
      <c r="V276" s="1139">
        <v>1950</v>
      </c>
    </row>
    <row r="277" spans="1:22" x14ac:dyDescent="0.25">
      <c r="A277" s="1103">
        <v>4089100600</v>
      </c>
      <c r="B277" s="1021">
        <v>2</v>
      </c>
      <c r="C277" s="1021">
        <v>4</v>
      </c>
      <c r="D277" s="1021">
        <v>3</v>
      </c>
      <c r="E277" s="1021" t="s">
        <v>1374</v>
      </c>
      <c r="F277" s="1021">
        <v>92</v>
      </c>
      <c r="G277" s="1021" t="s">
        <v>802</v>
      </c>
      <c r="H277" s="1021">
        <v>0</v>
      </c>
      <c r="I277" s="992" t="s">
        <v>1275</v>
      </c>
      <c r="J277" s="1021">
        <v>1</v>
      </c>
      <c r="K277" s="1021">
        <v>20</v>
      </c>
      <c r="L277" s="1021">
        <v>1</v>
      </c>
      <c r="M277" s="1021">
        <v>4</v>
      </c>
      <c r="N277" s="1021" t="s">
        <v>1376</v>
      </c>
      <c r="O277" s="1021">
        <v>13</v>
      </c>
      <c r="P277" s="1023">
        <v>49067.6</v>
      </c>
      <c r="Q277" s="1023">
        <v>-1932.6</v>
      </c>
      <c r="R277" s="1023">
        <v>47135</v>
      </c>
      <c r="S277" s="1023">
        <v>47135</v>
      </c>
      <c r="T277" s="1023">
        <v>47135</v>
      </c>
      <c r="U277" s="1139">
        <v>47135</v>
      </c>
      <c r="V277" s="1139">
        <v>47135</v>
      </c>
    </row>
    <row r="278" spans="1:22" x14ac:dyDescent="0.25">
      <c r="A278" s="1103">
        <v>4089100600</v>
      </c>
      <c r="B278" s="1021">
        <v>2</v>
      </c>
      <c r="C278" s="1021">
        <v>4</v>
      </c>
      <c r="D278" s="1021">
        <v>3</v>
      </c>
      <c r="E278" s="1021" t="s">
        <v>1374</v>
      </c>
      <c r="F278" s="1021">
        <v>92</v>
      </c>
      <c r="G278" s="1021" t="s">
        <v>802</v>
      </c>
      <c r="H278" s="1021">
        <v>0</v>
      </c>
      <c r="I278" s="992" t="s">
        <v>1277</v>
      </c>
      <c r="J278" s="1021">
        <v>1</v>
      </c>
      <c r="K278" s="1021">
        <v>20</v>
      </c>
      <c r="L278" s="1021">
        <v>1</v>
      </c>
      <c r="M278" s="1021">
        <v>4</v>
      </c>
      <c r="N278" s="1021" t="s">
        <v>1376</v>
      </c>
      <c r="O278" s="1021">
        <v>13</v>
      </c>
      <c r="P278" s="1023">
        <v>529071.07999999996</v>
      </c>
      <c r="Q278" s="1023">
        <v>268440.95</v>
      </c>
      <c r="R278" s="1023">
        <v>797512.03</v>
      </c>
      <c r="S278" s="1023">
        <v>797512.03</v>
      </c>
      <c r="T278" s="1023">
        <v>797512.03</v>
      </c>
      <c r="U278" s="1139">
        <v>598479.03</v>
      </c>
      <c r="V278" s="1139">
        <v>598479.03</v>
      </c>
    </row>
    <row r="279" spans="1:22" x14ac:dyDescent="0.25">
      <c r="A279" s="1103">
        <v>4089100600</v>
      </c>
      <c r="B279" s="1021">
        <v>2</v>
      </c>
      <c r="C279" s="1021">
        <v>4</v>
      </c>
      <c r="D279" s="1021">
        <v>3</v>
      </c>
      <c r="E279" s="1021" t="s">
        <v>1374</v>
      </c>
      <c r="F279" s="1021">
        <v>92</v>
      </c>
      <c r="G279" s="1021" t="s">
        <v>802</v>
      </c>
      <c r="H279" s="1021">
        <v>0</v>
      </c>
      <c r="I279" s="992" t="s">
        <v>1279</v>
      </c>
      <c r="J279" s="1021">
        <v>1</v>
      </c>
      <c r="K279" s="1021">
        <v>20</v>
      </c>
      <c r="L279" s="1021">
        <v>1</v>
      </c>
      <c r="M279" s="1021">
        <v>4</v>
      </c>
      <c r="N279" s="1021" t="s">
        <v>1376</v>
      </c>
      <c r="O279" s="1021">
        <v>13</v>
      </c>
      <c r="P279" s="1023">
        <v>237080.84</v>
      </c>
      <c r="Q279" s="1023">
        <v>67453.16</v>
      </c>
      <c r="R279" s="1023">
        <v>304534</v>
      </c>
      <c r="S279" s="1023">
        <v>304534</v>
      </c>
      <c r="T279" s="1023">
        <v>304534</v>
      </c>
      <c r="U279" s="1139">
        <v>236360</v>
      </c>
      <c r="V279" s="1139">
        <v>236360</v>
      </c>
    </row>
    <row r="280" spans="1:22" x14ac:dyDescent="0.25">
      <c r="A280" s="1163">
        <v>4089100600</v>
      </c>
      <c r="B280" s="1021">
        <v>2</v>
      </c>
      <c r="C280" s="1021">
        <v>4</v>
      </c>
      <c r="D280" s="1021">
        <v>3</v>
      </c>
      <c r="E280" s="1021" t="s">
        <v>1374</v>
      </c>
      <c r="F280" s="1021">
        <v>92</v>
      </c>
      <c r="G280" s="1021" t="s">
        <v>802</v>
      </c>
      <c r="H280" s="1021">
        <v>0</v>
      </c>
      <c r="I280" s="992">
        <v>51501</v>
      </c>
      <c r="J280" s="1021">
        <v>1</v>
      </c>
      <c r="K280" s="1021">
        <v>20</v>
      </c>
      <c r="L280" s="1021">
        <v>1</v>
      </c>
      <c r="M280" s="1021">
        <v>4</v>
      </c>
      <c r="N280" s="1021" t="s">
        <v>1376</v>
      </c>
      <c r="O280" s="1021">
        <v>13</v>
      </c>
      <c r="P280" s="1023">
        <v>0</v>
      </c>
      <c r="Q280" s="1023">
        <v>32948</v>
      </c>
      <c r="R280" s="1023">
        <v>32948</v>
      </c>
      <c r="S280" s="1023">
        <v>32948</v>
      </c>
      <c r="T280" s="1023">
        <v>32948</v>
      </c>
      <c r="U280" s="1139">
        <v>0</v>
      </c>
      <c r="V280" s="1139">
        <v>0</v>
      </c>
    </row>
    <row r="281" spans="1:22" x14ac:dyDescent="0.25">
      <c r="A281" s="1103">
        <v>4089100600</v>
      </c>
      <c r="B281" s="1021">
        <v>2</v>
      </c>
      <c r="C281" s="1021">
        <v>4</v>
      </c>
      <c r="D281" s="1021">
        <v>3</v>
      </c>
      <c r="E281" s="1021" t="s">
        <v>1374</v>
      </c>
      <c r="F281" s="1021">
        <v>92</v>
      </c>
      <c r="G281" s="1021" t="s">
        <v>802</v>
      </c>
      <c r="H281" s="1021">
        <v>0</v>
      </c>
      <c r="I281" s="992" t="s">
        <v>1395</v>
      </c>
      <c r="J281" s="1021">
        <v>3</v>
      </c>
      <c r="K281" s="1021">
        <v>20</v>
      </c>
      <c r="L281" s="1021">
        <v>1</v>
      </c>
      <c r="M281" s="1021">
        <v>4</v>
      </c>
      <c r="N281" s="1021" t="s">
        <v>1396</v>
      </c>
      <c r="O281" s="1021">
        <v>13</v>
      </c>
      <c r="P281" s="1023">
        <v>10000000</v>
      </c>
      <c r="Q281" s="1023">
        <v>-16</v>
      </c>
      <c r="R281" s="1023">
        <v>9999984</v>
      </c>
      <c r="S281" s="1023">
        <v>9999984</v>
      </c>
      <c r="T281" s="1023">
        <v>9999984</v>
      </c>
      <c r="U281" s="1139">
        <v>9999984</v>
      </c>
      <c r="V281" s="1139">
        <v>9999984</v>
      </c>
    </row>
    <row r="282" spans="1:22" x14ac:dyDescent="0.25">
      <c r="A282" s="1103">
        <v>4089100600</v>
      </c>
      <c r="B282" s="1021">
        <v>2</v>
      </c>
      <c r="C282" s="1021">
        <v>4</v>
      </c>
      <c r="D282" s="1021">
        <v>3</v>
      </c>
      <c r="E282" s="1021" t="s">
        <v>1374</v>
      </c>
      <c r="F282" s="1021">
        <v>92</v>
      </c>
      <c r="G282" s="1021" t="s">
        <v>802</v>
      </c>
      <c r="H282" s="1021">
        <v>0</v>
      </c>
      <c r="I282" s="992">
        <v>92101</v>
      </c>
      <c r="J282" s="1021">
        <v>3</v>
      </c>
      <c r="K282" s="1021">
        <v>20</v>
      </c>
      <c r="L282" s="1021">
        <v>1</v>
      </c>
      <c r="M282" s="1021">
        <v>4</v>
      </c>
      <c r="N282" s="1021" t="s">
        <v>1396</v>
      </c>
      <c r="O282" s="1021">
        <v>13</v>
      </c>
      <c r="P282" s="1023">
        <v>6500000</v>
      </c>
      <c r="Q282" s="1023">
        <v>-3038547.37</v>
      </c>
      <c r="R282" s="1023">
        <v>3461452.63</v>
      </c>
      <c r="S282" s="1023">
        <v>3461452.63</v>
      </c>
      <c r="T282" s="1023">
        <v>3461452.63</v>
      </c>
      <c r="U282" s="1139">
        <v>3461452.63</v>
      </c>
      <c r="V282" s="1139">
        <v>3461452.63</v>
      </c>
    </row>
    <row r="283" spans="1:22" s="650" customFormat="1" x14ac:dyDescent="0.25">
      <c r="A283" s="1141">
        <v>4089100700</v>
      </c>
      <c r="B283" s="1142">
        <v>2</v>
      </c>
      <c r="C283" s="1142">
        <v>4</v>
      </c>
      <c r="D283" s="1142">
        <v>3</v>
      </c>
      <c r="E283" s="1142" t="s">
        <v>1374</v>
      </c>
      <c r="F283" s="1142">
        <v>92</v>
      </c>
      <c r="G283" s="1142" t="s">
        <v>802</v>
      </c>
      <c r="H283" s="1142">
        <v>0</v>
      </c>
      <c r="I283" s="1149" t="s">
        <v>1375</v>
      </c>
      <c r="J283" s="1142">
        <v>1</v>
      </c>
      <c r="K283" s="1142">
        <v>20</v>
      </c>
      <c r="L283" s="1142">
        <v>1</v>
      </c>
      <c r="M283" s="1142">
        <v>4</v>
      </c>
      <c r="N283" s="1142" t="s">
        <v>1376</v>
      </c>
      <c r="O283" s="1142">
        <v>13</v>
      </c>
      <c r="P283" s="1144">
        <v>1116842.51</v>
      </c>
      <c r="Q283" s="1144">
        <v>-65403.67</v>
      </c>
      <c r="R283" s="1144">
        <v>1051438.8400000001</v>
      </c>
      <c r="S283" s="1144">
        <v>1051438.8400000001</v>
      </c>
      <c r="T283" s="1144">
        <v>1051438.8400000001</v>
      </c>
      <c r="U283" s="1144">
        <v>1051438.8400000001</v>
      </c>
      <c r="V283" s="1144">
        <v>1051438.8400000001</v>
      </c>
    </row>
    <row r="284" spans="1:22" x14ac:dyDescent="0.25">
      <c r="A284" s="1103">
        <v>4089100700</v>
      </c>
      <c r="B284" s="1021">
        <v>2</v>
      </c>
      <c r="C284" s="1021">
        <v>4</v>
      </c>
      <c r="D284" s="1021">
        <v>3</v>
      </c>
      <c r="E284" s="1021" t="s">
        <v>1374</v>
      </c>
      <c r="F284" s="1021">
        <v>92</v>
      </c>
      <c r="G284" s="1021" t="s">
        <v>802</v>
      </c>
      <c r="H284" s="1021">
        <v>0</v>
      </c>
      <c r="I284" s="1140" t="s">
        <v>1377</v>
      </c>
      <c r="J284" s="1021">
        <v>1</v>
      </c>
      <c r="K284" s="1021">
        <v>20</v>
      </c>
      <c r="L284" s="1021">
        <v>1</v>
      </c>
      <c r="M284" s="1021">
        <v>4</v>
      </c>
      <c r="N284" s="1021" t="s">
        <v>1376</v>
      </c>
      <c r="O284" s="1021">
        <v>13</v>
      </c>
      <c r="P284" s="1023">
        <v>0</v>
      </c>
      <c r="Q284" s="1023">
        <v>50135.87</v>
      </c>
      <c r="R284" s="1023">
        <v>50135.87</v>
      </c>
      <c r="S284" s="1023">
        <v>50135.87</v>
      </c>
      <c r="T284" s="1023">
        <v>50135.87</v>
      </c>
      <c r="U284" s="1023">
        <v>17961.560000000001</v>
      </c>
      <c r="V284" s="1023">
        <v>17961.560000000001</v>
      </c>
    </row>
    <row r="285" spans="1:22" x14ac:dyDescent="0.25">
      <c r="A285" s="1103">
        <v>4089100700</v>
      </c>
      <c r="B285" s="1021">
        <v>2</v>
      </c>
      <c r="C285" s="1021">
        <v>4</v>
      </c>
      <c r="D285" s="1021">
        <v>3</v>
      </c>
      <c r="E285" s="1021" t="s">
        <v>1374</v>
      </c>
      <c r="F285" s="1021">
        <v>92</v>
      </c>
      <c r="G285" s="1021" t="s">
        <v>802</v>
      </c>
      <c r="H285" s="1021">
        <v>0</v>
      </c>
      <c r="I285" s="1140" t="s">
        <v>1378</v>
      </c>
      <c r="J285" s="1021">
        <v>1</v>
      </c>
      <c r="K285" s="1021">
        <v>20</v>
      </c>
      <c r="L285" s="1021">
        <v>1</v>
      </c>
      <c r="M285" s="1021">
        <v>4</v>
      </c>
      <c r="N285" s="1021" t="s">
        <v>1376</v>
      </c>
      <c r="O285" s="1021">
        <v>13</v>
      </c>
      <c r="P285" s="1023">
        <v>31673.99</v>
      </c>
      <c r="Q285" s="1023">
        <v>4326.01</v>
      </c>
      <c r="R285" s="1023">
        <v>36000</v>
      </c>
      <c r="S285" s="1023">
        <v>36000</v>
      </c>
      <c r="T285" s="1023">
        <v>36000</v>
      </c>
      <c r="U285" s="1023">
        <v>36000</v>
      </c>
      <c r="V285" s="1023">
        <v>36000</v>
      </c>
    </row>
    <row r="286" spans="1:22" x14ac:dyDescent="0.25">
      <c r="A286" s="1103">
        <v>4089100700</v>
      </c>
      <c r="B286" s="1021">
        <v>2</v>
      </c>
      <c r="C286" s="1021">
        <v>4</v>
      </c>
      <c r="D286" s="1021">
        <v>3</v>
      </c>
      <c r="E286" s="1021" t="s">
        <v>1374</v>
      </c>
      <c r="F286" s="1021">
        <v>92</v>
      </c>
      <c r="G286" s="1021" t="s">
        <v>802</v>
      </c>
      <c r="H286" s="1021">
        <v>0</v>
      </c>
      <c r="I286" s="1140" t="s">
        <v>1380</v>
      </c>
      <c r="J286" s="1021">
        <v>1</v>
      </c>
      <c r="K286" s="1021">
        <v>20</v>
      </c>
      <c r="L286" s="1021">
        <v>1</v>
      </c>
      <c r="M286" s="1021">
        <v>4</v>
      </c>
      <c r="N286" s="1021" t="s">
        <v>1376</v>
      </c>
      <c r="O286" s="1021">
        <v>13</v>
      </c>
      <c r="P286" s="1023">
        <v>80000</v>
      </c>
      <c r="Q286" s="1023">
        <v>-17909.490000000002</v>
      </c>
      <c r="R286" s="1023">
        <v>62090.51</v>
      </c>
      <c r="S286" s="1023">
        <v>62090.51</v>
      </c>
      <c r="T286" s="1023">
        <v>62090.51</v>
      </c>
      <c r="U286" s="1023">
        <v>26698.77</v>
      </c>
      <c r="V286" s="1023">
        <v>26698.77</v>
      </c>
    </row>
    <row r="287" spans="1:22" x14ac:dyDescent="0.25">
      <c r="A287" s="1103">
        <v>4089100700</v>
      </c>
      <c r="B287" s="1021">
        <v>2</v>
      </c>
      <c r="C287" s="1021">
        <v>4</v>
      </c>
      <c r="D287" s="1021">
        <v>3</v>
      </c>
      <c r="E287" s="1021" t="s">
        <v>1374</v>
      </c>
      <c r="F287" s="1021">
        <v>92</v>
      </c>
      <c r="G287" s="1021" t="s">
        <v>802</v>
      </c>
      <c r="H287" s="1021">
        <v>0</v>
      </c>
      <c r="I287" s="1140" t="s">
        <v>1381</v>
      </c>
      <c r="J287" s="1021">
        <v>1</v>
      </c>
      <c r="K287" s="1021">
        <v>20</v>
      </c>
      <c r="L287" s="1021">
        <v>1</v>
      </c>
      <c r="M287" s="1021">
        <v>4</v>
      </c>
      <c r="N287" s="1021" t="s">
        <v>1376</v>
      </c>
      <c r="O287" s="1021">
        <v>13</v>
      </c>
      <c r="P287" s="1023">
        <v>175113.9</v>
      </c>
      <c r="Q287" s="1023">
        <v>18861.91</v>
      </c>
      <c r="R287" s="1023">
        <v>193975.81</v>
      </c>
      <c r="S287" s="1023">
        <v>193975.81</v>
      </c>
      <c r="T287" s="1023">
        <v>193975.81</v>
      </c>
      <c r="U287" s="1023">
        <v>148468.99</v>
      </c>
      <c r="V287" s="1023">
        <v>148468.99</v>
      </c>
    </row>
    <row r="288" spans="1:22" x14ac:dyDescent="0.25">
      <c r="A288" s="1103">
        <v>4089100700</v>
      </c>
      <c r="B288" s="1021">
        <v>2</v>
      </c>
      <c r="C288" s="1021">
        <v>4</v>
      </c>
      <c r="D288" s="1021">
        <v>3</v>
      </c>
      <c r="E288" s="1021" t="s">
        <v>1374</v>
      </c>
      <c r="F288" s="1021">
        <v>92</v>
      </c>
      <c r="G288" s="1021" t="s">
        <v>802</v>
      </c>
      <c r="H288" s="1021">
        <v>0</v>
      </c>
      <c r="I288" s="1140" t="s">
        <v>1382</v>
      </c>
      <c r="J288" s="1021">
        <v>1</v>
      </c>
      <c r="K288" s="1021">
        <v>20</v>
      </c>
      <c r="L288" s="1021">
        <v>1</v>
      </c>
      <c r="M288" s="1021">
        <v>4</v>
      </c>
      <c r="N288" s="1021" t="s">
        <v>1376</v>
      </c>
      <c r="O288" s="1021">
        <v>13</v>
      </c>
      <c r="P288" s="1023">
        <v>103835.18</v>
      </c>
      <c r="Q288" s="1023">
        <v>7105.32</v>
      </c>
      <c r="R288" s="1023">
        <v>110940.5</v>
      </c>
      <c r="S288" s="1023">
        <v>110940.5</v>
      </c>
      <c r="T288" s="1023">
        <v>110940.5</v>
      </c>
      <c r="U288" s="1023">
        <v>101502.24</v>
      </c>
      <c r="V288" s="1023">
        <v>101502.24</v>
      </c>
    </row>
    <row r="289" spans="1:22" x14ac:dyDescent="0.25">
      <c r="A289" s="1103">
        <v>4089100700</v>
      </c>
      <c r="B289" s="1021">
        <v>2</v>
      </c>
      <c r="C289" s="1021">
        <v>4</v>
      </c>
      <c r="D289" s="1021">
        <v>3</v>
      </c>
      <c r="E289" s="1021" t="s">
        <v>1374</v>
      </c>
      <c r="F289" s="1021">
        <v>92</v>
      </c>
      <c r="G289" s="1021" t="s">
        <v>802</v>
      </c>
      <c r="H289" s="1021">
        <v>0</v>
      </c>
      <c r="I289" s="1140" t="s">
        <v>1383</v>
      </c>
      <c r="J289" s="1021">
        <v>1</v>
      </c>
      <c r="K289" s="1021">
        <v>20</v>
      </c>
      <c r="L289" s="1021">
        <v>1</v>
      </c>
      <c r="M289" s="1021">
        <v>4</v>
      </c>
      <c r="N289" s="1021" t="s">
        <v>1376</v>
      </c>
      <c r="O289" s="1021">
        <v>13</v>
      </c>
      <c r="P289" s="1023">
        <v>48856.800000000003</v>
      </c>
      <c r="Q289" s="1023">
        <v>6456.62</v>
      </c>
      <c r="R289" s="1023">
        <v>55313.42</v>
      </c>
      <c r="S289" s="1023">
        <v>55313.42</v>
      </c>
      <c r="T289" s="1023">
        <v>55313.42</v>
      </c>
      <c r="U289" s="1023">
        <v>46213.760000000002</v>
      </c>
      <c r="V289" s="1023">
        <v>46213.760000000002</v>
      </c>
    </row>
    <row r="290" spans="1:22" x14ac:dyDescent="0.25">
      <c r="A290" s="1103">
        <v>4089100700</v>
      </c>
      <c r="B290" s="1021">
        <v>2</v>
      </c>
      <c r="C290" s="1021">
        <v>4</v>
      </c>
      <c r="D290" s="1021">
        <v>3</v>
      </c>
      <c r="E290" s="1021" t="s">
        <v>1374</v>
      </c>
      <c r="F290" s="1021">
        <v>92</v>
      </c>
      <c r="G290" s="1021" t="s">
        <v>802</v>
      </c>
      <c r="H290" s="1021">
        <v>0</v>
      </c>
      <c r="I290" s="1140" t="s">
        <v>1384</v>
      </c>
      <c r="J290" s="1021">
        <v>1</v>
      </c>
      <c r="K290" s="1021">
        <v>20</v>
      </c>
      <c r="L290" s="1021">
        <v>1</v>
      </c>
      <c r="M290" s="1021">
        <v>4</v>
      </c>
      <c r="N290" s="1021" t="s">
        <v>1376</v>
      </c>
      <c r="O290" s="1021">
        <v>13</v>
      </c>
      <c r="P290" s="1023">
        <v>61296.33</v>
      </c>
      <c r="Q290" s="1023">
        <v>8121.96</v>
      </c>
      <c r="R290" s="1023">
        <v>69418.289999999994</v>
      </c>
      <c r="S290" s="1023">
        <v>69418.289999999994</v>
      </c>
      <c r="T290" s="1023">
        <v>69418.289999999994</v>
      </c>
      <c r="U290" s="1023">
        <v>57998.23</v>
      </c>
      <c r="V290" s="1023">
        <v>57998.23</v>
      </c>
    </row>
    <row r="291" spans="1:22" x14ac:dyDescent="0.25">
      <c r="A291" s="1103">
        <v>4089100700</v>
      </c>
      <c r="B291" s="1021">
        <v>2</v>
      </c>
      <c r="C291" s="1021">
        <v>4</v>
      </c>
      <c r="D291" s="1021">
        <v>3</v>
      </c>
      <c r="E291" s="1021" t="s">
        <v>1374</v>
      </c>
      <c r="F291" s="1021">
        <v>92</v>
      </c>
      <c r="G291" s="1021" t="s">
        <v>802</v>
      </c>
      <c r="H291" s="1021">
        <v>0</v>
      </c>
      <c r="I291" s="1140" t="s">
        <v>1385</v>
      </c>
      <c r="J291" s="1021">
        <v>1</v>
      </c>
      <c r="K291" s="1021">
        <v>20</v>
      </c>
      <c r="L291" s="1021">
        <v>1</v>
      </c>
      <c r="M291" s="1021">
        <v>4</v>
      </c>
      <c r="N291" s="1021" t="s">
        <v>1376</v>
      </c>
      <c r="O291" s="1021">
        <v>13</v>
      </c>
      <c r="P291" s="1023">
        <v>61446.06</v>
      </c>
      <c r="Q291" s="1023">
        <v>-2984.94</v>
      </c>
      <c r="R291" s="1023">
        <v>58461.120000000003</v>
      </c>
      <c r="S291" s="1023">
        <v>58461.120000000003</v>
      </c>
      <c r="T291" s="1023">
        <v>58461.120000000003</v>
      </c>
      <c r="U291" s="1023">
        <v>48717.599999999999</v>
      </c>
      <c r="V291" s="1023">
        <v>48717.599999999999</v>
      </c>
    </row>
    <row r="292" spans="1:22" x14ac:dyDescent="0.25">
      <c r="A292" s="1103">
        <v>4089100700</v>
      </c>
      <c r="B292" s="1021">
        <v>2</v>
      </c>
      <c r="C292" s="1021">
        <v>4</v>
      </c>
      <c r="D292" s="1021">
        <v>3</v>
      </c>
      <c r="E292" s="1021" t="s">
        <v>1374</v>
      </c>
      <c r="F292" s="1021">
        <v>92</v>
      </c>
      <c r="G292" s="1021" t="s">
        <v>802</v>
      </c>
      <c r="H292" s="1021">
        <v>0</v>
      </c>
      <c r="I292" s="1140" t="s">
        <v>1387</v>
      </c>
      <c r="J292" s="1021">
        <v>1</v>
      </c>
      <c r="K292" s="1021">
        <v>20</v>
      </c>
      <c r="L292" s="1021">
        <v>1</v>
      </c>
      <c r="M292" s="1021">
        <v>4</v>
      </c>
      <c r="N292" s="1021" t="s">
        <v>1376</v>
      </c>
      <c r="O292" s="1021">
        <v>13</v>
      </c>
      <c r="P292" s="1023">
        <v>34572.94</v>
      </c>
      <c r="Q292" s="1023">
        <v>-7573.58</v>
      </c>
      <c r="R292" s="1023">
        <v>26999.360000000001</v>
      </c>
      <c r="S292" s="1023">
        <v>26999.360000000001</v>
      </c>
      <c r="T292" s="1023">
        <v>26999.360000000001</v>
      </c>
      <c r="U292" s="1023">
        <v>14400</v>
      </c>
      <c r="V292" s="1023">
        <v>14400</v>
      </c>
    </row>
    <row r="293" spans="1:22" x14ac:dyDescent="0.25">
      <c r="A293" s="1103">
        <v>4089100700</v>
      </c>
      <c r="B293" s="1021">
        <v>2</v>
      </c>
      <c r="C293" s="1021">
        <v>4</v>
      </c>
      <c r="D293" s="1021">
        <v>3</v>
      </c>
      <c r="E293" s="1021" t="s">
        <v>1374</v>
      </c>
      <c r="F293" s="1021">
        <v>92</v>
      </c>
      <c r="G293" s="1021" t="s">
        <v>802</v>
      </c>
      <c r="H293" s="1021">
        <v>0</v>
      </c>
      <c r="I293" s="1140" t="s">
        <v>1388</v>
      </c>
      <c r="J293" s="1021">
        <v>1</v>
      </c>
      <c r="K293" s="1021">
        <v>20</v>
      </c>
      <c r="L293" s="1021">
        <v>1</v>
      </c>
      <c r="M293" s="1021">
        <v>4</v>
      </c>
      <c r="N293" s="1021" t="s">
        <v>1376</v>
      </c>
      <c r="O293" s="1021">
        <v>13</v>
      </c>
      <c r="P293" s="1023">
        <v>50175.08</v>
      </c>
      <c r="Q293" s="1023">
        <v>-37172.43</v>
      </c>
      <c r="R293" s="1023">
        <v>13002.65</v>
      </c>
      <c r="S293" s="1023">
        <v>13002.65</v>
      </c>
      <c r="T293" s="1023">
        <v>13002.65</v>
      </c>
      <c r="U293" s="1023">
        <v>13002.65</v>
      </c>
      <c r="V293" s="1023">
        <v>13002.65</v>
      </c>
    </row>
    <row r="294" spans="1:22" x14ac:dyDescent="0.25">
      <c r="A294" s="1103">
        <v>4089100700</v>
      </c>
      <c r="B294" s="1021">
        <v>2</v>
      </c>
      <c r="C294" s="1021">
        <v>4</v>
      </c>
      <c r="D294" s="1021">
        <v>3</v>
      </c>
      <c r="E294" s="1021" t="s">
        <v>1374</v>
      </c>
      <c r="F294" s="1021">
        <v>92</v>
      </c>
      <c r="G294" s="1021" t="s">
        <v>802</v>
      </c>
      <c r="H294" s="1021">
        <v>0</v>
      </c>
      <c r="I294" s="1140" t="s">
        <v>1152</v>
      </c>
      <c r="J294" s="1021">
        <v>1</v>
      </c>
      <c r="K294" s="1021">
        <v>20</v>
      </c>
      <c r="L294" s="1021">
        <v>1</v>
      </c>
      <c r="M294" s="1021">
        <v>4</v>
      </c>
      <c r="N294" s="1021" t="s">
        <v>1376</v>
      </c>
      <c r="O294" s="1021">
        <v>13</v>
      </c>
      <c r="P294" s="1023">
        <v>1872.25</v>
      </c>
      <c r="Q294" s="1023">
        <v>-472.79</v>
      </c>
      <c r="R294" s="1023">
        <v>1399.46</v>
      </c>
      <c r="S294" s="1023">
        <v>1399.46</v>
      </c>
      <c r="T294" s="1023">
        <v>1399.46</v>
      </c>
      <c r="U294" s="1023">
        <v>945.26</v>
      </c>
      <c r="V294" s="1023">
        <v>945.26</v>
      </c>
    </row>
    <row r="295" spans="1:22" x14ac:dyDescent="0.25">
      <c r="A295" s="1103">
        <v>4089100700</v>
      </c>
      <c r="B295" s="1021">
        <v>2</v>
      </c>
      <c r="C295" s="1021">
        <v>4</v>
      </c>
      <c r="D295" s="1021">
        <v>3</v>
      </c>
      <c r="E295" s="1021" t="s">
        <v>1374</v>
      </c>
      <c r="F295" s="1021">
        <v>92</v>
      </c>
      <c r="G295" s="1021" t="s">
        <v>802</v>
      </c>
      <c r="H295" s="1021">
        <v>0</v>
      </c>
      <c r="I295" s="1140" t="s">
        <v>1158</v>
      </c>
      <c r="J295" s="1021">
        <v>1</v>
      </c>
      <c r="K295" s="1021">
        <v>20</v>
      </c>
      <c r="L295" s="1021">
        <v>1</v>
      </c>
      <c r="M295" s="1021">
        <v>4</v>
      </c>
      <c r="N295" s="1021" t="s">
        <v>1376</v>
      </c>
      <c r="O295" s="1021">
        <v>13</v>
      </c>
      <c r="P295" s="1023">
        <v>0</v>
      </c>
      <c r="Q295" s="1023">
        <v>200</v>
      </c>
      <c r="R295" s="1023">
        <v>200</v>
      </c>
      <c r="S295" s="1023">
        <v>200</v>
      </c>
      <c r="T295" s="1023">
        <v>200</v>
      </c>
      <c r="U295" s="1023">
        <v>200</v>
      </c>
      <c r="V295" s="1023">
        <v>200</v>
      </c>
    </row>
    <row r="296" spans="1:22" x14ac:dyDescent="0.25">
      <c r="A296" s="1103">
        <v>4089100700</v>
      </c>
      <c r="B296" s="1021">
        <v>2</v>
      </c>
      <c r="C296" s="1021">
        <v>4</v>
      </c>
      <c r="D296" s="1021">
        <v>3</v>
      </c>
      <c r="E296" s="1021" t="s">
        <v>1374</v>
      </c>
      <c r="F296" s="1021">
        <v>92</v>
      </c>
      <c r="G296" s="1021" t="s">
        <v>802</v>
      </c>
      <c r="H296" s="1021">
        <v>0</v>
      </c>
      <c r="I296" s="1140" t="s">
        <v>1192</v>
      </c>
      <c r="J296" s="1021">
        <v>1</v>
      </c>
      <c r="K296" s="1021">
        <v>20</v>
      </c>
      <c r="L296" s="1021">
        <v>1</v>
      </c>
      <c r="M296" s="1021">
        <v>4</v>
      </c>
      <c r="N296" s="1021" t="s">
        <v>1376</v>
      </c>
      <c r="O296" s="1021">
        <v>13</v>
      </c>
      <c r="P296" s="1023">
        <v>8866.16</v>
      </c>
      <c r="Q296" s="1023">
        <v>-629.09</v>
      </c>
      <c r="R296" s="1023">
        <v>8237.07</v>
      </c>
      <c r="S296" s="1023">
        <v>8237.07</v>
      </c>
      <c r="T296" s="1023">
        <v>8237.07</v>
      </c>
      <c r="U296" s="1023">
        <v>8237.07</v>
      </c>
      <c r="V296" s="1023">
        <v>8237.07</v>
      </c>
    </row>
    <row r="297" spans="1:22" x14ac:dyDescent="0.25">
      <c r="A297" s="1103">
        <v>4089100700</v>
      </c>
      <c r="B297" s="1021">
        <v>2</v>
      </c>
      <c r="C297" s="1021">
        <v>4</v>
      </c>
      <c r="D297" s="1021">
        <v>3</v>
      </c>
      <c r="E297" s="1021" t="s">
        <v>1374</v>
      </c>
      <c r="F297" s="1021">
        <v>92</v>
      </c>
      <c r="G297" s="1021" t="s">
        <v>802</v>
      </c>
      <c r="H297" s="1021">
        <v>0</v>
      </c>
      <c r="I297" s="1140" t="s">
        <v>1194</v>
      </c>
      <c r="J297" s="1021">
        <v>1</v>
      </c>
      <c r="K297" s="1021">
        <v>20</v>
      </c>
      <c r="L297" s="1021">
        <v>1</v>
      </c>
      <c r="M297" s="1021">
        <v>4</v>
      </c>
      <c r="N297" s="1021" t="s">
        <v>1376</v>
      </c>
      <c r="O297" s="1021">
        <v>13</v>
      </c>
      <c r="P297" s="1023">
        <v>844.67</v>
      </c>
      <c r="Q297" s="1023">
        <v>31.45</v>
      </c>
      <c r="R297" s="1023">
        <v>876.12</v>
      </c>
      <c r="S297" s="1023">
        <v>876.12</v>
      </c>
      <c r="T297" s="1023">
        <v>876.12</v>
      </c>
      <c r="U297" s="1023">
        <v>876.12</v>
      </c>
      <c r="V297" s="1023">
        <v>876.12</v>
      </c>
    </row>
    <row r="298" spans="1:22" x14ac:dyDescent="0.25">
      <c r="A298" s="1103">
        <v>4089100700</v>
      </c>
      <c r="B298" s="1021">
        <v>2</v>
      </c>
      <c r="C298" s="1021">
        <v>4</v>
      </c>
      <c r="D298" s="1021">
        <v>3</v>
      </c>
      <c r="E298" s="1021" t="s">
        <v>1374</v>
      </c>
      <c r="F298" s="1021">
        <v>92</v>
      </c>
      <c r="G298" s="1021" t="s">
        <v>802</v>
      </c>
      <c r="H298" s="1021">
        <v>0</v>
      </c>
      <c r="I298" s="1140" t="s">
        <v>1196</v>
      </c>
      <c r="J298" s="1021">
        <v>1</v>
      </c>
      <c r="K298" s="1021">
        <v>20</v>
      </c>
      <c r="L298" s="1021">
        <v>1</v>
      </c>
      <c r="M298" s="1021">
        <v>4</v>
      </c>
      <c r="N298" s="1021" t="s">
        <v>1376</v>
      </c>
      <c r="O298" s="1021">
        <v>13</v>
      </c>
      <c r="P298" s="1023">
        <v>2938.19</v>
      </c>
      <c r="Q298" s="1023">
        <v>-105.45</v>
      </c>
      <c r="R298" s="1023">
        <v>2832.74</v>
      </c>
      <c r="S298" s="1023">
        <v>2832.74</v>
      </c>
      <c r="T298" s="1023">
        <v>2832.74</v>
      </c>
      <c r="U298" s="1023">
        <v>2594.04</v>
      </c>
      <c r="V298" s="1023">
        <v>2594.04</v>
      </c>
    </row>
    <row r="299" spans="1:22" x14ac:dyDescent="0.25">
      <c r="A299" s="1103">
        <v>4089100700</v>
      </c>
      <c r="B299" s="1021">
        <v>2</v>
      </c>
      <c r="C299" s="1021">
        <v>4</v>
      </c>
      <c r="D299" s="1021">
        <v>3</v>
      </c>
      <c r="E299" s="1021" t="s">
        <v>1374</v>
      </c>
      <c r="F299" s="1021">
        <v>92</v>
      </c>
      <c r="G299" s="1021" t="s">
        <v>802</v>
      </c>
      <c r="H299" s="1021">
        <v>0</v>
      </c>
      <c r="I299" s="1140" t="s">
        <v>1200</v>
      </c>
      <c r="J299" s="1021">
        <v>1</v>
      </c>
      <c r="K299" s="1021">
        <v>20</v>
      </c>
      <c r="L299" s="1021">
        <v>1</v>
      </c>
      <c r="M299" s="1021">
        <v>4</v>
      </c>
      <c r="N299" s="1021" t="s">
        <v>1376</v>
      </c>
      <c r="O299" s="1021">
        <v>13</v>
      </c>
      <c r="P299" s="1023">
        <v>3573.86</v>
      </c>
      <c r="Q299" s="1023">
        <v>-276.39999999999998</v>
      </c>
      <c r="R299" s="1023">
        <v>3297.46</v>
      </c>
      <c r="S299" s="1023">
        <v>3297.46</v>
      </c>
      <c r="T299" s="1023">
        <v>3297.46</v>
      </c>
      <c r="U299" s="1023">
        <v>3297.46</v>
      </c>
      <c r="V299" s="1023">
        <v>3297.42</v>
      </c>
    </row>
    <row r="300" spans="1:22" x14ac:dyDescent="0.25">
      <c r="A300" s="1103">
        <v>4089100700</v>
      </c>
      <c r="B300" s="1021">
        <v>2</v>
      </c>
      <c r="C300" s="1021">
        <v>4</v>
      </c>
      <c r="D300" s="1021">
        <v>3</v>
      </c>
      <c r="E300" s="1021" t="s">
        <v>1374</v>
      </c>
      <c r="F300" s="1021">
        <v>92</v>
      </c>
      <c r="G300" s="1021" t="s">
        <v>802</v>
      </c>
      <c r="H300" s="1021">
        <v>0</v>
      </c>
      <c r="I300" s="1140" t="s">
        <v>1212</v>
      </c>
      <c r="J300" s="1021">
        <v>1</v>
      </c>
      <c r="K300" s="1021">
        <v>20</v>
      </c>
      <c r="L300" s="1021">
        <v>1</v>
      </c>
      <c r="M300" s="1021">
        <v>4</v>
      </c>
      <c r="N300" s="1021" t="s">
        <v>1376</v>
      </c>
      <c r="O300" s="1021">
        <v>13</v>
      </c>
      <c r="P300" s="1023">
        <v>1488.96</v>
      </c>
      <c r="Q300" s="1023">
        <v>-243.53</v>
      </c>
      <c r="R300" s="1023">
        <v>1245.43</v>
      </c>
      <c r="S300" s="1023">
        <v>1245.43</v>
      </c>
      <c r="T300" s="1023">
        <v>1245.43</v>
      </c>
      <c r="U300" s="1023">
        <v>705.58</v>
      </c>
      <c r="V300" s="1023">
        <v>705.58</v>
      </c>
    </row>
    <row r="301" spans="1:22" x14ac:dyDescent="0.25">
      <c r="A301" s="1103">
        <v>4089100700</v>
      </c>
      <c r="B301" s="1021">
        <v>2</v>
      </c>
      <c r="C301" s="1021">
        <v>4</v>
      </c>
      <c r="D301" s="1021">
        <v>3</v>
      </c>
      <c r="E301" s="1021" t="s">
        <v>1374</v>
      </c>
      <c r="F301" s="1021">
        <v>92</v>
      </c>
      <c r="G301" s="1021" t="s">
        <v>802</v>
      </c>
      <c r="H301" s="1021">
        <v>0</v>
      </c>
      <c r="I301" s="1140" t="s">
        <v>1224</v>
      </c>
      <c r="J301" s="1021">
        <v>1</v>
      </c>
      <c r="K301" s="1021">
        <v>20</v>
      </c>
      <c r="L301" s="1021">
        <v>1</v>
      </c>
      <c r="M301" s="1021">
        <v>4</v>
      </c>
      <c r="N301" s="1021" t="s">
        <v>1376</v>
      </c>
      <c r="O301" s="1021">
        <v>13</v>
      </c>
      <c r="P301" s="1023">
        <v>14221.82</v>
      </c>
      <c r="Q301" s="1023">
        <v>-14221.82</v>
      </c>
      <c r="R301" s="1023">
        <v>0</v>
      </c>
      <c r="S301" s="1023">
        <v>0</v>
      </c>
      <c r="T301" s="1023">
        <v>0</v>
      </c>
      <c r="U301" s="1023">
        <v>0</v>
      </c>
      <c r="V301" s="1023">
        <v>0</v>
      </c>
    </row>
    <row r="302" spans="1:22" x14ac:dyDescent="0.25">
      <c r="A302" s="1103">
        <v>4089100700</v>
      </c>
      <c r="B302" s="1021">
        <v>2</v>
      </c>
      <c r="C302" s="1021">
        <v>4</v>
      </c>
      <c r="D302" s="1021">
        <v>3</v>
      </c>
      <c r="E302" s="1021" t="s">
        <v>1374</v>
      </c>
      <c r="F302" s="1021">
        <v>92</v>
      </c>
      <c r="G302" s="1021" t="s">
        <v>802</v>
      </c>
      <c r="H302" s="1021">
        <v>0</v>
      </c>
      <c r="I302" s="1140" t="s">
        <v>1241</v>
      </c>
      <c r="J302" s="1021">
        <v>1</v>
      </c>
      <c r="K302" s="1021">
        <v>20</v>
      </c>
      <c r="L302" s="1021">
        <v>1</v>
      </c>
      <c r="M302" s="1021">
        <v>4</v>
      </c>
      <c r="N302" s="1021" t="s">
        <v>1376</v>
      </c>
      <c r="O302" s="1021">
        <v>13</v>
      </c>
      <c r="P302" s="1023">
        <v>0</v>
      </c>
      <c r="Q302" s="1023">
        <v>852.68</v>
      </c>
      <c r="R302" s="1023">
        <v>852.68</v>
      </c>
      <c r="S302" s="1023">
        <v>852.68</v>
      </c>
      <c r="T302" s="1023">
        <v>852.68</v>
      </c>
      <c r="U302" s="1023">
        <v>852.68</v>
      </c>
      <c r="V302" s="1023">
        <v>852.68</v>
      </c>
    </row>
    <row r="303" spans="1:22" x14ac:dyDescent="0.25">
      <c r="A303" s="1103">
        <v>4089100700</v>
      </c>
      <c r="B303" s="1021">
        <v>2</v>
      </c>
      <c r="C303" s="1021">
        <v>4</v>
      </c>
      <c r="D303" s="1021">
        <v>3</v>
      </c>
      <c r="E303" s="1021" t="s">
        <v>1374</v>
      </c>
      <c r="F303" s="1021">
        <v>92</v>
      </c>
      <c r="G303" s="1021" t="s">
        <v>802</v>
      </c>
      <c r="H303" s="1021">
        <v>0</v>
      </c>
      <c r="I303" s="1140" t="s">
        <v>1243</v>
      </c>
      <c r="J303" s="1021">
        <v>1</v>
      </c>
      <c r="K303" s="1021">
        <v>20</v>
      </c>
      <c r="L303" s="1021">
        <v>1</v>
      </c>
      <c r="M303" s="1021">
        <v>4</v>
      </c>
      <c r="N303" s="1021" t="s">
        <v>1376</v>
      </c>
      <c r="O303" s="1021">
        <v>13</v>
      </c>
      <c r="P303" s="1023">
        <v>0</v>
      </c>
      <c r="Q303" s="1023">
        <v>211</v>
      </c>
      <c r="R303" s="1023">
        <v>211</v>
      </c>
      <c r="S303" s="1023">
        <v>211</v>
      </c>
      <c r="T303" s="1023">
        <v>211</v>
      </c>
      <c r="U303" s="1023">
        <v>211</v>
      </c>
      <c r="V303" s="1023">
        <v>211</v>
      </c>
    </row>
    <row r="304" spans="1:22" x14ac:dyDescent="0.25">
      <c r="A304" s="1103">
        <v>4089100700</v>
      </c>
      <c r="B304" s="1021">
        <v>2</v>
      </c>
      <c r="C304" s="1021">
        <v>4</v>
      </c>
      <c r="D304" s="1021">
        <v>3</v>
      </c>
      <c r="E304" s="1021" t="s">
        <v>1374</v>
      </c>
      <c r="F304" s="1021">
        <v>92</v>
      </c>
      <c r="G304" s="1021" t="s">
        <v>802</v>
      </c>
      <c r="H304" s="1021">
        <v>0</v>
      </c>
      <c r="I304" s="1140" t="s">
        <v>1249</v>
      </c>
      <c r="J304" s="1021">
        <v>1</v>
      </c>
      <c r="K304" s="1021">
        <v>20</v>
      </c>
      <c r="L304" s="1021">
        <v>1</v>
      </c>
      <c r="M304" s="1021">
        <v>4</v>
      </c>
      <c r="N304" s="1021" t="s">
        <v>1376</v>
      </c>
      <c r="O304" s="1021">
        <v>13</v>
      </c>
      <c r="P304" s="1023">
        <v>5040</v>
      </c>
      <c r="Q304" s="1023">
        <v>-848</v>
      </c>
      <c r="R304" s="1023">
        <v>4192</v>
      </c>
      <c r="S304" s="1023">
        <v>4192</v>
      </c>
      <c r="T304" s="1023">
        <v>4192</v>
      </c>
      <c r="U304" s="1023">
        <v>1032</v>
      </c>
      <c r="V304" s="1023">
        <v>1029.42</v>
      </c>
    </row>
    <row r="305" spans="1:22" x14ac:dyDescent="0.25">
      <c r="A305" s="1103">
        <v>4089100700</v>
      </c>
      <c r="B305" s="1021">
        <v>2</v>
      </c>
      <c r="C305" s="1021">
        <v>4</v>
      </c>
      <c r="D305" s="1021">
        <v>3</v>
      </c>
      <c r="E305" s="1021" t="s">
        <v>1374</v>
      </c>
      <c r="F305" s="1021">
        <v>92</v>
      </c>
      <c r="G305" s="1021" t="s">
        <v>802</v>
      </c>
      <c r="H305" s="1021">
        <v>0</v>
      </c>
      <c r="I305" s="1140" t="s">
        <v>1251</v>
      </c>
      <c r="J305" s="1021">
        <v>1</v>
      </c>
      <c r="K305" s="1021">
        <v>20</v>
      </c>
      <c r="L305" s="1021">
        <v>1</v>
      </c>
      <c r="M305" s="1021">
        <v>4</v>
      </c>
      <c r="N305" s="1021" t="s">
        <v>1376</v>
      </c>
      <c r="O305" s="1021">
        <v>13</v>
      </c>
      <c r="P305" s="1023">
        <v>307.8</v>
      </c>
      <c r="Q305" s="1023">
        <v>-17.12</v>
      </c>
      <c r="R305" s="1023">
        <v>290.68</v>
      </c>
      <c r="S305" s="1023">
        <v>290.68</v>
      </c>
      <c r="T305" s="1023">
        <v>290.68</v>
      </c>
      <c r="U305" s="1023">
        <v>290.68</v>
      </c>
      <c r="V305" s="1023">
        <v>290.68</v>
      </c>
    </row>
    <row r="306" spans="1:22" x14ac:dyDescent="0.25">
      <c r="A306" s="1103">
        <v>4089100700</v>
      </c>
      <c r="B306" s="1021">
        <v>2</v>
      </c>
      <c r="C306" s="1021">
        <v>4</v>
      </c>
      <c r="D306" s="1021">
        <v>3</v>
      </c>
      <c r="E306" s="1021" t="s">
        <v>1374</v>
      </c>
      <c r="F306" s="1021">
        <v>92</v>
      </c>
      <c r="G306" s="1021" t="s">
        <v>802</v>
      </c>
      <c r="H306" s="1021">
        <v>0</v>
      </c>
      <c r="I306" s="1140" t="s">
        <v>1269</v>
      </c>
      <c r="J306" s="1021">
        <v>1</v>
      </c>
      <c r="K306" s="1021">
        <v>20</v>
      </c>
      <c r="L306" s="1021">
        <v>1</v>
      </c>
      <c r="M306" s="1021">
        <v>4</v>
      </c>
      <c r="N306" s="1021" t="s">
        <v>1376</v>
      </c>
      <c r="O306" s="1021">
        <v>13</v>
      </c>
      <c r="P306" s="1023">
        <v>65.55</v>
      </c>
      <c r="Q306" s="1023">
        <v>-65.55</v>
      </c>
      <c r="R306" s="1023">
        <v>0</v>
      </c>
      <c r="S306" s="1023">
        <v>0</v>
      </c>
      <c r="T306" s="1023">
        <v>0</v>
      </c>
      <c r="U306" s="1023">
        <v>0</v>
      </c>
      <c r="V306" s="1023">
        <v>0</v>
      </c>
    </row>
    <row r="307" spans="1:22" x14ac:dyDescent="0.25">
      <c r="A307" s="1103">
        <v>4089100700</v>
      </c>
      <c r="B307" s="1021">
        <v>2</v>
      </c>
      <c r="C307" s="1021">
        <v>4</v>
      </c>
      <c r="D307" s="1021">
        <v>3</v>
      </c>
      <c r="E307" s="1021" t="s">
        <v>1374</v>
      </c>
      <c r="F307" s="1021">
        <v>92</v>
      </c>
      <c r="G307" s="1021" t="s">
        <v>802</v>
      </c>
      <c r="H307" s="1021">
        <v>0</v>
      </c>
      <c r="I307" s="1140" t="s">
        <v>1271</v>
      </c>
      <c r="J307" s="1021">
        <v>1</v>
      </c>
      <c r="K307" s="1021">
        <v>20</v>
      </c>
      <c r="L307" s="1021">
        <v>1</v>
      </c>
      <c r="M307" s="1021">
        <v>4</v>
      </c>
      <c r="N307" s="1021" t="s">
        <v>1376</v>
      </c>
      <c r="O307" s="1021">
        <v>13</v>
      </c>
      <c r="P307" s="1023">
        <v>150</v>
      </c>
      <c r="Q307" s="1023">
        <v>0</v>
      </c>
      <c r="R307" s="1023">
        <v>150</v>
      </c>
      <c r="S307" s="1023">
        <v>150</v>
      </c>
      <c r="T307" s="1023">
        <v>150</v>
      </c>
      <c r="U307" s="1023">
        <v>150</v>
      </c>
      <c r="V307" s="1023">
        <v>150</v>
      </c>
    </row>
    <row r="308" spans="1:22" x14ac:dyDescent="0.25">
      <c r="A308" s="1163">
        <v>4089100700</v>
      </c>
      <c r="B308" s="1021">
        <v>2</v>
      </c>
      <c r="C308" s="1021">
        <v>4</v>
      </c>
      <c r="D308" s="1021">
        <v>3</v>
      </c>
      <c r="E308" s="1021" t="s">
        <v>1374</v>
      </c>
      <c r="F308" s="1021">
        <v>92</v>
      </c>
      <c r="G308" s="1021" t="s">
        <v>802</v>
      </c>
      <c r="H308" s="1021">
        <v>0</v>
      </c>
      <c r="I308" s="1140" t="s">
        <v>1279</v>
      </c>
      <c r="J308" s="1021">
        <v>1</v>
      </c>
      <c r="K308" s="1021">
        <v>20</v>
      </c>
      <c r="L308" s="1021">
        <v>1</v>
      </c>
      <c r="M308" s="1021">
        <v>4</v>
      </c>
      <c r="N308" s="1021" t="s">
        <v>1376</v>
      </c>
      <c r="O308" s="1021">
        <v>13</v>
      </c>
      <c r="P308" s="1023">
        <v>35695.97</v>
      </c>
      <c r="Q308" s="1023">
        <v>-2160.9699999999998</v>
      </c>
      <c r="R308" s="1023">
        <v>33535</v>
      </c>
      <c r="S308" s="1023">
        <v>33535</v>
      </c>
      <c r="T308" s="1023">
        <v>33535</v>
      </c>
      <c r="U308" s="1023">
        <v>20241</v>
      </c>
      <c r="V308" s="1023">
        <v>20241</v>
      </c>
    </row>
    <row r="309" spans="1:22" x14ac:dyDescent="0.25">
      <c r="A309" s="1103"/>
      <c r="B309" s="1021"/>
      <c r="C309" s="1021"/>
      <c r="D309" s="1021"/>
      <c r="E309" s="1021"/>
      <c r="F309" s="1021"/>
      <c r="G309" s="1021"/>
      <c r="H309" s="1021"/>
      <c r="I309" s="1021"/>
      <c r="J309" s="1021"/>
      <c r="K309" s="1021"/>
      <c r="L309" s="1021"/>
      <c r="M309" s="1021"/>
      <c r="N309" s="1021"/>
      <c r="O309" s="1021"/>
      <c r="P309" s="1023">
        <f>SUM(P4:P308)</f>
        <v>105543736.35999992</v>
      </c>
      <c r="Q309" s="1023">
        <f t="shared" ref="Q309:V309" si="0">SUM(Q4:Q308)</f>
        <v>-4513845.3800000036</v>
      </c>
      <c r="R309" s="1023">
        <f t="shared" si="0"/>
        <v>101029890.98000003</v>
      </c>
      <c r="S309" s="1023">
        <f t="shared" si="0"/>
        <v>101029890.98000003</v>
      </c>
      <c r="T309" s="1023">
        <f t="shared" si="0"/>
        <v>101029890.98000003</v>
      </c>
      <c r="U309" s="1023">
        <f t="shared" si="0"/>
        <v>96171036.829999924</v>
      </c>
      <c r="V309" s="1023">
        <f t="shared" si="0"/>
        <v>96144271.989999935</v>
      </c>
    </row>
    <row r="310" spans="1:22" x14ac:dyDescent="0.25">
      <c r="A310" s="1150"/>
      <c r="B310" s="1021"/>
      <c r="C310" s="1021"/>
      <c r="D310" s="1021"/>
      <c r="E310" s="1021"/>
      <c r="F310" s="1021"/>
      <c r="G310" s="1021"/>
      <c r="H310" s="1021"/>
      <c r="I310" s="1021"/>
      <c r="J310" s="1021"/>
      <c r="K310" s="1021"/>
      <c r="L310" s="1021"/>
      <c r="M310" s="1021"/>
      <c r="N310" s="1021"/>
      <c r="O310" s="1021"/>
      <c r="P310" s="1023"/>
      <c r="Q310" s="1023"/>
      <c r="R310" s="1023"/>
      <c r="S310" s="1023"/>
      <c r="T310" s="1023"/>
      <c r="U310" s="1023"/>
      <c r="V310" s="1023"/>
    </row>
    <row r="311" spans="1:22" x14ac:dyDescent="0.25">
      <c r="A311" s="1150"/>
      <c r="B311" s="1021"/>
      <c r="C311" s="1021"/>
      <c r="D311" s="1021"/>
      <c r="E311" s="1021"/>
      <c r="F311" s="1021"/>
      <c r="G311" s="1021"/>
      <c r="H311" s="1021"/>
      <c r="I311" s="1021"/>
      <c r="J311" s="1021"/>
      <c r="K311" s="1021"/>
      <c r="L311" s="1021"/>
      <c r="M311" s="1021"/>
      <c r="N311" s="1021"/>
      <c r="O311" s="1021"/>
      <c r="P311" s="1023"/>
      <c r="Q311" s="1023"/>
      <c r="R311" s="1023"/>
      <c r="S311" s="1023"/>
      <c r="T311" s="1023"/>
      <c r="U311" s="1023"/>
      <c r="V311" s="1023"/>
    </row>
    <row r="312" spans="1:22" x14ac:dyDescent="0.25">
      <c r="A312" s="1150"/>
      <c r="B312" s="1021"/>
      <c r="C312" s="1021"/>
      <c r="D312" s="1021"/>
      <c r="E312" s="1021"/>
      <c r="F312" s="1021"/>
      <c r="G312" s="1021"/>
      <c r="H312" s="1021"/>
      <c r="I312" s="1021"/>
      <c r="J312" s="1021"/>
      <c r="K312" s="1021"/>
      <c r="L312" s="1021"/>
      <c r="M312" s="1021"/>
      <c r="N312" s="1021"/>
      <c r="O312" s="1021"/>
      <c r="P312" s="1023"/>
      <c r="Q312" s="1023"/>
      <c r="R312" s="1023"/>
      <c r="S312" s="1023"/>
      <c r="T312" s="1023"/>
      <c r="U312" s="1023"/>
      <c r="V312" s="1023"/>
    </row>
    <row r="313" spans="1:22" x14ac:dyDescent="0.25">
      <c r="A313" s="1020"/>
      <c r="B313" s="1021"/>
      <c r="C313" s="1021"/>
      <c r="D313" s="1049"/>
      <c r="E313" s="1049"/>
      <c r="F313" s="1049"/>
      <c r="G313" s="1049"/>
      <c r="H313" s="1049"/>
      <c r="I313" s="1021"/>
      <c r="J313" s="1021"/>
      <c r="K313" s="1062"/>
      <c r="L313" s="1062"/>
      <c r="M313" s="1062"/>
      <c r="N313" s="1062"/>
      <c r="O313" s="1062"/>
      <c r="P313" s="1023"/>
      <c r="R313" s="1049"/>
      <c r="S313" s="1049"/>
      <c r="T313" s="1062"/>
      <c r="U313" s="1062"/>
      <c r="V313" s="1023"/>
    </row>
    <row r="314" spans="1:22" x14ac:dyDescent="0.25">
      <c r="A314" s="1020"/>
      <c r="B314" s="1021"/>
      <c r="C314" s="1021"/>
      <c r="D314" s="1021"/>
      <c r="E314" s="1567" t="s">
        <v>1371</v>
      </c>
      <c r="F314" s="1567"/>
      <c r="G314" s="1567"/>
      <c r="H314" s="1021"/>
      <c r="I314" s="1021"/>
      <c r="J314" s="1021"/>
      <c r="K314" s="1567"/>
      <c r="L314" s="1567"/>
      <c r="M314" s="1567"/>
      <c r="N314" s="1567"/>
      <c r="O314" s="1567"/>
      <c r="P314" s="1023"/>
      <c r="Q314" s="1568" t="s">
        <v>2172</v>
      </c>
      <c r="R314" s="1568"/>
      <c r="S314" s="1568"/>
      <c r="T314" s="1063"/>
      <c r="U314" s="1063"/>
      <c r="V314" s="1023"/>
    </row>
    <row r="315" spans="1:22" x14ac:dyDescent="0.25">
      <c r="E315" s="1569" t="s">
        <v>1372</v>
      </c>
      <c r="F315" s="1569"/>
      <c r="G315" s="1569"/>
      <c r="K315" s="1567"/>
      <c r="L315" s="1567"/>
      <c r="M315" s="1567"/>
      <c r="N315" s="1567"/>
      <c r="O315" s="1567"/>
      <c r="Q315" s="1569" t="s">
        <v>1373</v>
      </c>
      <c r="R315" s="1569"/>
      <c r="S315" s="1569"/>
      <c r="T315" s="1064"/>
      <c r="U315" s="1064"/>
    </row>
  </sheetData>
  <mergeCells count="10">
    <mergeCell ref="P1:V1"/>
    <mergeCell ref="E314:G314"/>
    <mergeCell ref="Q314:S314"/>
    <mergeCell ref="Q315:S315"/>
    <mergeCell ref="E315:G315"/>
    <mergeCell ref="K314:O314"/>
    <mergeCell ref="K315:O315"/>
    <mergeCell ref="B1:H1"/>
    <mergeCell ref="I1:J1"/>
    <mergeCell ref="K1:O1"/>
  </mergeCells>
  <pageMargins left="0.70866141732283472" right="0.70866141732283472" top="0.74803149606299213" bottom="0.74803149606299213" header="0.31496062992125984" footer="0.31496062992125984"/>
  <pageSetup paperSize="5" scale="65" orientation="landscape" r:id="rId1"/>
  <headerFooter>
    <oddFooter>Página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1"/>
  <sheetViews>
    <sheetView view="pageBreakPreview" topLeftCell="A23" zoomScale="120" zoomScaleNormal="100" zoomScaleSheetLayoutView="120" workbookViewId="0">
      <selection activeCell="D41" sqref="D41"/>
    </sheetView>
  </sheetViews>
  <sheetFormatPr baseColWidth="10" defaultRowHeight="15" x14ac:dyDescent="0.25"/>
  <cols>
    <col min="1" max="1" width="41.5703125" customWidth="1"/>
    <col min="2" max="2" width="19.42578125" customWidth="1"/>
    <col min="3" max="3" width="17.140625" customWidth="1"/>
    <col min="4" max="4" width="15.140625" customWidth="1"/>
    <col min="5" max="5" width="19" customWidth="1"/>
    <col min="6" max="6" width="14.42578125" customWidth="1"/>
  </cols>
  <sheetData>
    <row r="1" spans="1:6" x14ac:dyDescent="0.25">
      <c r="A1" s="1216" t="str">
        <f>'ETCA-I-01'!$A$2:$G$2</f>
        <v>Estado de Situación Financiera</v>
      </c>
      <c r="B1" s="1217"/>
      <c r="C1" s="1217"/>
      <c r="D1" s="1217"/>
      <c r="E1" s="1217"/>
      <c r="F1" s="1218"/>
    </row>
    <row r="2" spans="1:6" x14ac:dyDescent="0.25">
      <c r="A2" s="1219" t="s">
        <v>245</v>
      </c>
      <c r="B2" s="1220"/>
      <c r="C2" s="1220"/>
      <c r="D2" s="1220"/>
      <c r="E2" s="1220"/>
      <c r="F2" s="1221"/>
    </row>
    <row r="3" spans="1:6" ht="15.75" thickBot="1" x14ac:dyDescent="0.3">
      <c r="A3" s="1222" t="str">
        <f>'ETCA-I-03'!A3:D3</f>
        <v>Del 01 de Enero al 31 de Diciembre de 2020</v>
      </c>
      <c r="B3" s="1223"/>
      <c r="C3" s="1223"/>
      <c r="D3" s="1223"/>
      <c r="E3" s="1223"/>
      <c r="F3" s="1224"/>
    </row>
    <row r="4" spans="1:6" ht="64.5" thickBot="1" x14ac:dyDescent="0.3">
      <c r="A4" s="813" t="s">
        <v>246</v>
      </c>
      <c r="B4" s="814" t="s">
        <v>247</v>
      </c>
      <c r="C4" s="814" t="s">
        <v>934</v>
      </c>
      <c r="D4" s="814" t="s">
        <v>248</v>
      </c>
      <c r="E4" s="814" t="s">
        <v>935</v>
      </c>
      <c r="F4" s="815" t="s">
        <v>249</v>
      </c>
    </row>
    <row r="5" spans="1:6" x14ac:dyDescent="0.25">
      <c r="A5" s="816"/>
      <c r="B5" s="817"/>
      <c r="C5" s="817"/>
      <c r="D5" s="817"/>
      <c r="E5" s="818"/>
      <c r="F5" s="818"/>
    </row>
    <row r="6" spans="1:6" ht="22.5" x14ac:dyDescent="0.25">
      <c r="A6" s="819" t="s">
        <v>1046</v>
      </c>
      <c r="B6" s="820">
        <f>B7+B8+B9</f>
        <v>90494826</v>
      </c>
      <c r="C6" s="821"/>
      <c r="D6" s="821"/>
      <c r="E6" s="822"/>
      <c r="F6" s="823">
        <f>SUM(B6:E6)</f>
        <v>90494826</v>
      </c>
    </row>
    <row r="7" spans="1:6" x14ac:dyDescent="0.25">
      <c r="A7" s="824" t="s">
        <v>67</v>
      </c>
      <c r="B7" s="825">
        <v>90494826</v>
      </c>
      <c r="C7" s="826"/>
      <c r="D7" s="826"/>
      <c r="E7" s="827"/>
      <c r="F7" s="823">
        <f t="shared" ref="F7:F38" si="0">SUM(B7:E7)</f>
        <v>90494826</v>
      </c>
    </row>
    <row r="8" spans="1:6" x14ac:dyDescent="0.25">
      <c r="A8" s="824" t="s">
        <v>68</v>
      </c>
      <c r="B8" s="825"/>
      <c r="C8" s="826"/>
      <c r="D8" s="826"/>
      <c r="E8" s="827"/>
      <c r="F8" s="823">
        <f t="shared" si="0"/>
        <v>0</v>
      </c>
    </row>
    <row r="9" spans="1:6" x14ac:dyDescent="0.25">
      <c r="A9" s="824" t="s">
        <v>69</v>
      </c>
      <c r="B9" s="825"/>
      <c r="C9" s="826"/>
      <c r="D9" s="826"/>
      <c r="E9" s="827"/>
      <c r="F9" s="823">
        <f t="shared" si="0"/>
        <v>0</v>
      </c>
    </row>
    <row r="10" spans="1:6" x14ac:dyDescent="0.25">
      <c r="A10" s="819"/>
      <c r="B10" s="828"/>
      <c r="C10" s="828"/>
      <c r="D10" s="828"/>
      <c r="E10" s="829"/>
      <c r="F10" s="829"/>
    </row>
    <row r="11" spans="1:6" ht="22.5" x14ac:dyDescent="0.25">
      <c r="A11" s="819" t="s">
        <v>1077</v>
      </c>
      <c r="B11" s="830"/>
      <c r="C11" s="820">
        <f>C13+C14+C15+C16</f>
        <v>-76848685</v>
      </c>
      <c r="D11" s="820">
        <f>D12</f>
        <v>-20531030</v>
      </c>
      <c r="E11" s="831"/>
      <c r="F11" s="823">
        <f t="shared" si="0"/>
        <v>-97379715</v>
      </c>
    </row>
    <row r="12" spans="1:6" x14ac:dyDescent="0.25">
      <c r="A12" s="824" t="s">
        <v>242</v>
      </c>
      <c r="B12" s="832"/>
      <c r="C12" s="832"/>
      <c r="D12" s="825">
        <v>-20531030</v>
      </c>
      <c r="E12" s="833"/>
      <c r="F12" s="823">
        <f t="shared" si="0"/>
        <v>-20531030</v>
      </c>
    </row>
    <row r="13" spans="1:6" x14ac:dyDescent="0.25">
      <c r="A13" s="824" t="s">
        <v>72</v>
      </c>
      <c r="B13" s="832"/>
      <c r="C13" s="825">
        <v>-103027763</v>
      </c>
      <c r="D13" s="832"/>
      <c r="E13" s="833"/>
      <c r="F13" s="823">
        <f t="shared" si="0"/>
        <v>-103027763</v>
      </c>
    </row>
    <row r="14" spans="1:6" x14ac:dyDescent="0.25">
      <c r="A14" s="824" t="s">
        <v>73</v>
      </c>
      <c r="B14" s="832"/>
      <c r="C14" s="825">
        <v>28299319</v>
      </c>
      <c r="D14" s="832"/>
      <c r="E14" s="833"/>
      <c r="F14" s="823">
        <f t="shared" si="0"/>
        <v>28299319</v>
      </c>
    </row>
    <row r="15" spans="1:6" x14ac:dyDescent="0.25">
      <c r="A15" s="824" t="s">
        <v>74</v>
      </c>
      <c r="B15" s="832"/>
      <c r="C15" s="825"/>
      <c r="D15" s="832"/>
      <c r="E15" s="833"/>
      <c r="F15" s="823">
        <f t="shared" si="0"/>
        <v>0</v>
      </c>
    </row>
    <row r="16" spans="1:6" x14ac:dyDescent="0.25">
      <c r="A16" s="824" t="s">
        <v>75</v>
      </c>
      <c r="B16" s="832"/>
      <c r="C16" s="825">
        <v>-2120241</v>
      </c>
      <c r="D16" s="832"/>
      <c r="E16" s="833"/>
      <c r="F16" s="823">
        <f t="shared" si="0"/>
        <v>-2120241</v>
      </c>
    </row>
    <row r="17" spans="1:7" x14ac:dyDescent="0.25">
      <c r="A17" s="819"/>
      <c r="B17" s="828"/>
      <c r="C17" s="828"/>
      <c r="D17" s="828"/>
      <c r="E17" s="829"/>
      <c r="F17" s="829"/>
    </row>
    <row r="18" spans="1:7" ht="38.25" customHeight="1" x14ac:dyDescent="0.25">
      <c r="A18" s="819" t="s">
        <v>1078</v>
      </c>
      <c r="B18" s="832"/>
      <c r="C18" s="832"/>
      <c r="D18" s="832"/>
      <c r="E18" s="823">
        <f>E19+E20</f>
        <v>5076300</v>
      </c>
      <c r="F18" s="823">
        <f t="shared" si="0"/>
        <v>5076300</v>
      </c>
    </row>
    <row r="19" spans="1:7" x14ac:dyDescent="0.25">
      <c r="A19" s="824" t="s">
        <v>77</v>
      </c>
      <c r="B19" s="832"/>
      <c r="C19" s="832"/>
      <c r="D19" s="832"/>
      <c r="E19" s="834"/>
      <c r="F19" s="823">
        <f t="shared" si="0"/>
        <v>0</v>
      </c>
    </row>
    <row r="20" spans="1:7" x14ac:dyDescent="0.25">
      <c r="A20" s="824" t="s">
        <v>78</v>
      </c>
      <c r="B20" s="832"/>
      <c r="C20" s="832"/>
      <c r="D20" s="832"/>
      <c r="E20" s="834">
        <v>5076300</v>
      </c>
      <c r="F20" s="823">
        <f t="shared" si="0"/>
        <v>5076300</v>
      </c>
    </row>
    <row r="21" spans="1:7" x14ac:dyDescent="0.25">
      <c r="A21" s="824"/>
      <c r="B21" s="835"/>
      <c r="C21" s="835"/>
      <c r="D21" s="835"/>
      <c r="E21" s="836"/>
      <c r="F21" s="836"/>
    </row>
    <row r="22" spans="1:7" ht="28.5" customHeight="1" x14ac:dyDescent="0.25">
      <c r="A22" s="844" t="s">
        <v>1022</v>
      </c>
      <c r="B22" s="820">
        <f>B6</f>
        <v>90494826</v>
      </c>
      <c r="C22" s="820">
        <f>C11</f>
        <v>-76848685</v>
      </c>
      <c r="D22" s="820">
        <f>D11</f>
        <v>-20531030</v>
      </c>
      <c r="E22" s="823">
        <f>E18</f>
        <v>5076300</v>
      </c>
      <c r="F22" s="823">
        <f t="shared" si="0"/>
        <v>-1808589</v>
      </c>
      <c r="G22" t="str">
        <f>IF((F22-'ETCA-I-01'!G48)&gt;0.99,"ERROR: DEBERÁ SER IGUAL QUE TOTAL HACIENDA PÚBLICA/PATRIMONIO DEL FORMATO ETCA-I-01","")</f>
        <v/>
      </c>
    </row>
    <row r="23" spans="1:7" x14ac:dyDescent="0.25">
      <c r="A23" s="819"/>
      <c r="B23" s="828"/>
      <c r="C23" s="828"/>
      <c r="D23" s="828"/>
      <c r="E23" s="829"/>
      <c r="F23" s="829"/>
    </row>
    <row r="24" spans="1:7" ht="22.5" x14ac:dyDescent="0.25">
      <c r="A24" s="819" t="s">
        <v>1047</v>
      </c>
      <c r="B24" s="820">
        <f>B25+B26+B27</f>
        <v>0</v>
      </c>
      <c r="C24" s="830"/>
      <c r="D24" s="830"/>
      <c r="E24" s="831"/>
      <c r="F24" s="823">
        <f t="shared" si="0"/>
        <v>0</v>
      </c>
    </row>
    <row r="25" spans="1:7" x14ac:dyDescent="0.25">
      <c r="A25" s="824" t="s">
        <v>67</v>
      </c>
      <c r="B25" s="825"/>
      <c r="C25" s="832"/>
      <c r="D25" s="832"/>
      <c r="E25" s="833"/>
      <c r="F25" s="823">
        <f t="shared" si="0"/>
        <v>0</v>
      </c>
    </row>
    <row r="26" spans="1:7" x14ac:dyDescent="0.25">
      <c r="A26" s="824" t="s">
        <v>68</v>
      </c>
      <c r="B26" s="825"/>
      <c r="C26" s="832"/>
      <c r="D26" s="832"/>
      <c r="E26" s="833"/>
      <c r="F26" s="823">
        <f t="shared" si="0"/>
        <v>0</v>
      </c>
    </row>
    <row r="27" spans="1:7" x14ac:dyDescent="0.25">
      <c r="A27" s="824" t="s">
        <v>69</v>
      </c>
      <c r="B27" s="825"/>
      <c r="C27" s="832"/>
      <c r="D27" s="832"/>
      <c r="E27" s="833"/>
      <c r="F27" s="823">
        <f t="shared" si="0"/>
        <v>0</v>
      </c>
    </row>
    <row r="28" spans="1:7" x14ac:dyDescent="0.25">
      <c r="A28" s="819"/>
      <c r="B28" s="828"/>
      <c r="C28" s="828"/>
      <c r="D28" s="828"/>
      <c r="E28" s="829"/>
      <c r="F28" s="829"/>
    </row>
    <row r="29" spans="1:7" ht="22.5" x14ac:dyDescent="0.25">
      <c r="A29" s="819" t="s">
        <v>1048</v>
      </c>
      <c r="B29" s="830"/>
      <c r="C29" s="820">
        <f>C31</f>
        <v>-22651271</v>
      </c>
      <c r="D29" s="820">
        <f>D30+D31+D32+D33+D34</f>
        <v>7155778</v>
      </c>
      <c r="E29" s="831"/>
      <c r="F29" s="823">
        <f t="shared" si="0"/>
        <v>-15495493</v>
      </c>
    </row>
    <row r="30" spans="1:7" x14ac:dyDescent="0.25">
      <c r="A30" s="824" t="s">
        <v>242</v>
      </c>
      <c r="B30" s="832"/>
      <c r="C30" s="832"/>
      <c r="D30" s="825">
        <v>-15495493</v>
      </c>
      <c r="E30" s="833"/>
      <c r="F30" s="823">
        <f t="shared" si="0"/>
        <v>-15495493</v>
      </c>
    </row>
    <row r="31" spans="1:7" x14ac:dyDescent="0.25">
      <c r="A31" s="824" t="s">
        <v>72</v>
      </c>
      <c r="B31" s="832"/>
      <c r="C31" s="825">
        <v>-22651271</v>
      </c>
      <c r="D31" s="825">
        <v>22651271</v>
      </c>
      <c r="E31" s="833"/>
      <c r="F31" s="823">
        <f t="shared" si="0"/>
        <v>0</v>
      </c>
    </row>
    <row r="32" spans="1:7" x14ac:dyDescent="0.25">
      <c r="A32" s="824" t="s">
        <v>73</v>
      </c>
      <c r="B32" s="832"/>
      <c r="C32" s="832"/>
      <c r="D32" s="825"/>
      <c r="E32" s="833"/>
      <c r="F32" s="823">
        <f t="shared" si="0"/>
        <v>0</v>
      </c>
    </row>
    <row r="33" spans="1:7" x14ac:dyDescent="0.25">
      <c r="A33" s="824" t="s">
        <v>74</v>
      </c>
      <c r="B33" s="832"/>
      <c r="C33" s="832"/>
      <c r="D33" s="825"/>
      <c r="E33" s="833"/>
      <c r="F33" s="823">
        <f t="shared" si="0"/>
        <v>0</v>
      </c>
    </row>
    <row r="34" spans="1:7" x14ac:dyDescent="0.25">
      <c r="A34" s="824" t="s">
        <v>75</v>
      </c>
      <c r="B34" s="830"/>
      <c r="C34" s="830"/>
      <c r="D34" s="825">
        <v>0</v>
      </c>
      <c r="E34" s="831"/>
      <c r="F34" s="823">
        <f t="shared" si="0"/>
        <v>0</v>
      </c>
    </row>
    <row r="35" spans="1:7" x14ac:dyDescent="0.25">
      <c r="A35" s="824"/>
      <c r="B35" s="835"/>
      <c r="C35" s="835"/>
      <c r="D35" s="835"/>
      <c r="E35" s="836"/>
      <c r="F35" s="836"/>
    </row>
    <row r="36" spans="1:7" ht="33.75" x14ac:dyDescent="0.25">
      <c r="A36" s="819" t="s">
        <v>1050</v>
      </c>
      <c r="B36" s="832"/>
      <c r="C36" s="832"/>
      <c r="D36" s="832"/>
      <c r="E36" s="823">
        <f>E37+E38</f>
        <v>0</v>
      </c>
      <c r="F36" s="823">
        <f t="shared" si="0"/>
        <v>0</v>
      </c>
    </row>
    <row r="37" spans="1:7" x14ac:dyDescent="0.25">
      <c r="A37" s="824" t="s">
        <v>77</v>
      </c>
      <c r="B37" s="832"/>
      <c r="C37" s="832"/>
      <c r="D37" s="832"/>
      <c r="E37" s="834"/>
      <c r="F37" s="823">
        <f t="shared" si="0"/>
        <v>0</v>
      </c>
    </row>
    <row r="38" spans="1:7" x14ac:dyDescent="0.25">
      <c r="A38" s="824" t="s">
        <v>78</v>
      </c>
      <c r="B38" s="830"/>
      <c r="C38" s="830"/>
      <c r="D38" s="830"/>
      <c r="E38" s="834"/>
      <c r="F38" s="823">
        <f t="shared" si="0"/>
        <v>0</v>
      </c>
    </row>
    <row r="39" spans="1:7" ht="15.75" thickBot="1" x14ac:dyDescent="0.3">
      <c r="A39" s="837"/>
      <c r="B39" s="838"/>
      <c r="C39" s="838"/>
      <c r="D39" s="838"/>
      <c r="E39" s="839"/>
      <c r="F39" s="839"/>
    </row>
    <row r="40" spans="1:7" ht="20.25" customHeight="1" thickBot="1" x14ac:dyDescent="0.3">
      <c r="A40" s="843" t="s">
        <v>1049</v>
      </c>
      <c r="B40" s="840">
        <f>B22+B24</f>
        <v>90494826</v>
      </c>
      <c r="C40" s="840">
        <f>C22+C29</f>
        <v>-99499956</v>
      </c>
      <c r="D40" s="840">
        <f>D22+D29</f>
        <v>-13375252</v>
      </c>
      <c r="E40" s="841">
        <f>E22+E36</f>
        <v>5076300</v>
      </c>
      <c r="F40" s="841">
        <f>SUM(B40:E40)-4</f>
        <v>-17304086</v>
      </c>
      <c r="G40" t="str">
        <f>IF((F40-'ETCA-I-01'!F48)&gt;0.99,"ERROR: DEBERÁ SER IGUAL QUE TOTAL HACIENDA PÚBLICA/PATRIMONIO DEL FORMATO ETCA-I-01","")</f>
        <v/>
      </c>
    </row>
    <row r="41" spans="1:7" x14ac:dyDescent="0.25">
      <c r="A41" s="842"/>
    </row>
  </sheetData>
  <sheetProtection formatColumns="0" formatRows="0"/>
  <mergeCells count="3">
    <mergeCell ref="A1:F1"/>
    <mergeCell ref="A2:F2"/>
    <mergeCell ref="A3:F3"/>
  </mergeCells>
  <pageMargins left="0.7" right="0.7" top="0.75" bottom="0.75" header="0.3" footer="0.3"/>
  <pageSetup scale="7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67"/>
  <sheetViews>
    <sheetView view="pageBreakPreview" zoomScaleNormal="100" zoomScaleSheetLayoutView="100" workbookViewId="0">
      <selection activeCell="B6" sqref="B6"/>
    </sheetView>
  </sheetViews>
  <sheetFormatPr baseColWidth="10" defaultColWidth="11.28515625" defaultRowHeight="16.5" x14ac:dyDescent="0.3"/>
  <cols>
    <col min="1" max="1" width="80.85546875" style="119" bestFit="1" customWidth="1"/>
    <col min="2" max="3" width="17" style="119" customWidth="1"/>
    <col min="4" max="5" width="11.28515625" style="119"/>
    <col min="6" max="6" width="11.28515625" style="119" customWidth="1"/>
    <col min="7" max="16384" width="11.28515625" style="119"/>
  </cols>
  <sheetData>
    <row r="1" spans="1:4" x14ac:dyDescent="0.3">
      <c r="A1" s="1208" t="str">
        <f>'ETCA-I-01'!A1:G1</f>
        <v>TELEVISORA DE HERMOSILLO, S.A. DE C.V.</v>
      </c>
      <c r="B1" s="1208"/>
      <c r="C1" s="1208"/>
    </row>
    <row r="2" spans="1:4" s="102" customFormat="1" ht="15.75" x14ac:dyDescent="0.25">
      <c r="A2" s="1206" t="s">
        <v>3</v>
      </c>
      <c r="B2" s="1206"/>
      <c r="C2" s="1206"/>
    </row>
    <row r="3" spans="1:4" s="102" customFormat="1" ht="17.25" thickBot="1" x14ac:dyDescent="0.3">
      <c r="A3" s="1225" t="str">
        <f>'ETCA-I-03'!A3:D3</f>
        <v>Del 01 de Enero al 31 de Diciembre de 2020</v>
      </c>
      <c r="B3" s="1225"/>
      <c r="C3" s="1225"/>
    </row>
    <row r="4" spans="1:4" ht="30" customHeight="1" thickBot="1" x14ac:dyDescent="0.35">
      <c r="A4" s="121"/>
      <c r="B4" s="122" t="s">
        <v>250</v>
      </c>
      <c r="C4" s="123" t="s">
        <v>251</v>
      </c>
    </row>
    <row r="5" spans="1:4" ht="17.25" thickTop="1" x14ac:dyDescent="0.3">
      <c r="A5" s="526" t="s">
        <v>252</v>
      </c>
      <c r="B5" s="527">
        <f>B6+B15</f>
        <v>16701959</v>
      </c>
      <c r="C5" s="528">
        <f>C6+C15</f>
        <v>67118</v>
      </c>
    </row>
    <row r="6" spans="1:4" x14ac:dyDescent="0.3">
      <c r="A6" s="529" t="s">
        <v>25</v>
      </c>
      <c r="B6" s="530">
        <f>SUM(B7:B13)</f>
        <v>3434261</v>
      </c>
      <c r="C6" s="531">
        <f>SUM(C7:C13)</f>
        <v>9000</v>
      </c>
    </row>
    <row r="7" spans="1:4" s="120" customFormat="1" ht="13.5" x14ac:dyDescent="0.25">
      <c r="A7" s="532" t="s">
        <v>27</v>
      </c>
      <c r="B7" s="533">
        <v>194061</v>
      </c>
      <c r="C7" s="534" t="s">
        <v>244</v>
      </c>
      <c r="D7" s="426"/>
    </row>
    <row r="8" spans="1:4" s="120" customFormat="1" ht="13.5" x14ac:dyDescent="0.25">
      <c r="A8" s="532" t="s">
        <v>29</v>
      </c>
      <c r="B8" s="533">
        <v>3048443</v>
      </c>
      <c r="C8" s="534" t="s">
        <v>244</v>
      </c>
    </row>
    <row r="9" spans="1:4" s="120" customFormat="1" ht="13.5" x14ac:dyDescent="0.25">
      <c r="A9" s="532" t="s">
        <v>31</v>
      </c>
      <c r="B9" s="533" t="s">
        <v>244</v>
      </c>
      <c r="C9" s="534">
        <v>9000</v>
      </c>
    </row>
    <row r="10" spans="1:4" s="120" customFormat="1" ht="13.5" x14ac:dyDescent="0.25">
      <c r="A10" s="532" t="s">
        <v>253</v>
      </c>
      <c r="B10" s="533">
        <v>0</v>
      </c>
      <c r="C10" s="534"/>
    </row>
    <row r="11" spans="1:4" s="120" customFormat="1" ht="13.5" x14ac:dyDescent="0.25">
      <c r="A11" s="532" t="s">
        <v>35</v>
      </c>
      <c r="B11" s="533">
        <v>0</v>
      </c>
      <c r="C11" s="534"/>
    </row>
    <row r="12" spans="1:4" s="120" customFormat="1" ht="13.5" x14ac:dyDescent="0.25">
      <c r="A12" s="532" t="s">
        <v>37</v>
      </c>
      <c r="B12" s="533">
        <v>191757</v>
      </c>
      <c r="C12" s="534" t="s">
        <v>244</v>
      </c>
    </row>
    <row r="13" spans="1:4" s="120" customFormat="1" ht="13.5" x14ac:dyDescent="0.25">
      <c r="A13" s="532" t="s">
        <v>39</v>
      </c>
      <c r="B13" s="533">
        <v>0</v>
      </c>
      <c r="C13" s="534"/>
    </row>
    <row r="14" spans="1:4" ht="5.25" customHeight="1" x14ac:dyDescent="0.3">
      <c r="A14" s="526"/>
      <c r="B14" s="535"/>
      <c r="C14" s="536"/>
    </row>
    <row r="15" spans="1:4" x14ac:dyDescent="0.3">
      <c r="A15" s="529" t="s">
        <v>44</v>
      </c>
      <c r="B15" s="530">
        <f>SUM(B16:B24)</f>
        <v>13267698</v>
      </c>
      <c r="C15" s="531">
        <f>SUM(C16:C24)</f>
        <v>58118</v>
      </c>
    </row>
    <row r="16" spans="1:4" s="120" customFormat="1" ht="13.5" x14ac:dyDescent="0.25">
      <c r="A16" s="532" t="s">
        <v>46</v>
      </c>
      <c r="B16" s="533">
        <v>0</v>
      </c>
      <c r="C16" s="534"/>
    </row>
    <row r="17" spans="1:3" s="120" customFormat="1" ht="13.5" x14ac:dyDescent="0.25">
      <c r="A17" s="532" t="s">
        <v>48</v>
      </c>
      <c r="B17" s="533">
        <v>0</v>
      </c>
      <c r="C17" s="534"/>
    </row>
    <row r="18" spans="1:3" s="120" customFormat="1" ht="13.5" x14ac:dyDescent="0.25">
      <c r="A18" s="532" t="s">
        <v>50</v>
      </c>
      <c r="B18" s="533">
        <v>0</v>
      </c>
      <c r="C18" s="534"/>
    </row>
    <row r="19" spans="1:3" s="120" customFormat="1" ht="13.5" x14ac:dyDescent="0.25">
      <c r="A19" s="532" t="s">
        <v>52</v>
      </c>
      <c r="B19" s="533" t="s">
        <v>244</v>
      </c>
      <c r="C19" s="534">
        <v>58118</v>
      </c>
    </row>
    <row r="20" spans="1:3" s="120" customFormat="1" ht="13.5" x14ac:dyDescent="0.25">
      <c r="A20" s="532" t="s">
        <v>54</v>
      </c>
      <c r="B20" s="533">
        <v>0</v>
      </c>
      <c r="C20" s="534"/>
    </row>
    <row r="21" spans="1:3" s="120" customFormat="1" ht="13.5" x14ac:dyDescent="0.25">
      <c r="A21" s="532" t="s">
        <v>56</v>
      </c>
      <c r="B21" s="533">
        <v>13013378</v>
      </c>
      <c r="C21" s="534"/>
    </row>
    <row r="22" spans="1:3" s="120" customFormat="1" ht="13.5" x14ac:dyDescent="0.25">
      <c r="A22" s="532" t="s">
        <v>58</v>
      </c>
      <c r="B22" s="533">
        <v>254320</v>
      </c>
      <c r="C22" s="534" t="s">
        <v>244</v>
      </c>
    </row>
    <row r="23" spans="1:3" s="120" customFormat="1" ht="13.5" x14ac:dyDescent="0.25">
      <c r="A23" s="532" t="s">
        <v>59</v>
      </c>
      <c r="B23" s="533">
        <v>0</v>
      </c>
      <c r="C23" s="534"/>
    </row>
    <row r="24" spans="1:3" s="120" customFormat="1" ht="13.5" x14ac:dyDescent="0.25">
      <c r="A24" s="532" t="s">
        <v>60</v>
      </c>
      <c r="B24" s="533">
        <v>0</v>
      </c>
      <c r="C24" s="534"/>
    </row>
    <row r="25" spans="1:3" ht="6.75" customHeight="1" x14ac:dyDescent="0.3">
      <c r="A25" s="537"/>
      <c r="B25" s="535"/>
      <c r="C25" s="536"/>
    </row>
    <row r="26" spans="1:3" x14ac:dyDescent="0.3">
      <c r="A26" s="526" t="s">
        <v>254</v>
      </c>
      <c r="B26" s="527">
        <f>B27+B37</f>
        <v>9587589</v>
      </c>
      <c r="C26" s="528">
        <f>C27+C37</f>
        <v>10726934</v>
      </c>
    </row>
    <row r="27" spans="1:3" x14ac:dyDescent="0.3">
      <c r="A27" s="529" t="s">
        <v>26</v>
      </c>
      <c r="B27" s="530">
        <f>SUM(B28:B35)</f>
        <v>9587589</v>
      </c>
      <c r="C27" s="531">
        <f>SUM(C28:C35)</f>
        <v>10726934</v>
      </c>
    </row>
    <row r="28" spans="1:3" s="120" customFormat="1" ht="13.5" x14ac:dyDescent="0.25">
      <c r="A28" s="532" t="s">
        <v>28</v>
      </c>
      <c r="B28" s="533">
        <v>7702471</v>
      </c>
      <c r="C28" s="534"/>
    </row>
    <row r="29" spans="1:3" s="120" customFormat="1" ht="13.5" x14ac:dyDescent="0.25">
      <c r="A29" s="532" t="s">
        <v>30</v>
      </c>
      <c r="B29" s="533">
        <v>1885118</v>
      </c>
      <c r="C29" s="534"/>
    </row>
    <row r="30" spans="1:3" s="120" customFormat="1" ht="13.5" x14ac:dyDescent="0.25">
      <c r="A30" s="532" t="s">
        <v>32</v>
      </c>
      <c r="B30" s="533" t="s">
        <v>244</v>
      </c>
      <c r="C30" s="534">
        <v>9999984</v>
      </c>
    </row>
    <row r="31" spans="1:3" s="120" customFormat="1" ht="13.5" x14ac:dyDescent="0.25">
      <c r="A31" s="532" t="s">
        <v>34</v>
      </c>
      <c r="B31" s="533">
        <v>0</v>
      </c>
      <c r="C31" s="534"/>
    </row>
    <row r="32" spans="1:3" s="120" customFormat="1" ht="13.5" x14ac:dyDescent="0.25">
      <c r="A32" s="532" t="s">
        <v>36</v>
      </c>
      <c r="B32" s="533">
        <v>0</v>
      </c>
      <c r="C32" s="534"/>
    </row>
    <row r="33" spans="1:3" s="120" customFormat="1" ht="13.5" x14ac:dyDescent="0.25">
      <c r="A33" s="532" t="s">
        <v>38</v>
      </c>
      <c r="B33" s="533">
        <v>0</v>
      </c>
      <c r="C33" s="534"/>
    </row>
    <row r="34" spans="1:3" s="120" customFormat="1" ht="13.5" x14ac:dyDescent="0.25">
      <c r="A34" s="532" t="s">
        <v>40</v>
      </c>
      <c r="B34" s="533" t="s">
        <v>244</v>
      </c>
      <c r="C34" s="534">
        <v>726950</v>
      </c>
    </row>
    <row r="35" spans="1:3" s="120" customFormat="1" ht="13.5" x14ac:dyDescent="0.25">
      <c r="A35" s="532" t="s">
        <v>41</v>
      </c>
      <c r="B35" s="533">
        <v>0</v>
      </c>
      <c r="C35" s="534"/>
    </row>
    <row r="36" spans="1:3" ht="6" customHeight="1" x14ac:dyDescent="0.3">
      <c r="A36" s="526"/>
      <c r="B36" s="538"/>
      <c r="C36" s="539"/>
    </row>
    <row r="37" spans="1:3" x14ac:dyDescent="0.3">
      <c r="A37" s="529" t="s">
        <v>45</v>
      </c>
      <c r="B37" s="530">
        <f>SUM(B38:B43)</f>
        <v>0</v>
      </c>
      <c r="C37" s="531">
        <f>SUM(C38:C43)</f>
        <v>0</v>
      </c>
    </row>
    <row r="38" spans="1:3" s="120" customFormat="1" ht="13.5" x14ac:dyDescent="0.25">
      <c r="A38" s="532" t="s">
        <v>47</v>
      </c>
      <c r="B38" s="533">
        <v>0</v>
      </c>
      <c r="C38" s="534"/>
    </row>
    <row r="39" spans="1:3" s="120" customFormat="1" ht="13.5" x14ac:dyDescent="0.25">
      <c r="A39" s="532" t="s">
        <v>49</v>
      </c>
      <c r="B39" s="533">
        <v>0</v>
      </c>
      <c r="C39" s="534"/>
    </row>
    <row r="40" spans="1:3" s="120" customFormat="1" ht="13.5" x14ac:dyDescent="0.25">
      <c r="A40" s="532" t="s">
        <v>51</v>
      </c>
      <c r="B40" s="533">
        <v>0</v>
      </c>
      <c r="C40" s="534"/>
    </row>
    <row r="41" spans="1:3" s="120" customFormat="1" ht="13.5" x14ac:dyDescent="0.25">
      <c r="A41" s="532" t="s">
        <v>53</v>
      </c>
      <c r="B41" s="533">
        <v>0</v>
      </c>
      <c r="C41" s="534"/>
    </row>
    <row r="42" spans="1:3" s="120" customFormat="1" ht="13.5" x14ac:dyDescent="0.25">
      <c r="A42" s="532" t="s">
        <v>55</v>
      </c>
      <c r="B42" s="533">
        <v>0</v>
      </c>
      <c r="C42" s="534"/>
    </row>
    <row r="43" spans="1:3" s="120" customFormat="1" ht="13.5" x14ac:dyDescent="0.25">
      <c r="A43" s="532" t="s">
        <v>57</v>
      </c>
      <c r="B43" s="533">
        <v>0</v>
      </c>
      <c r="C43" s="534"/>
    </row>
    <row r="44" spans="1:3" x14ac:dyDescent="0.3">
      <c r="A44" s="540"/>
      <c r="B44" s="535"/>
      <c r="C44" s="536"/>
    </row>
    <row r="45" spans="1:3" x14ac:dyDescent="0.3">
      <c r="A45" s="526" t="s">
        <v>255</v>
      </c>
      <c r="B45" s="527">
        <f>B46+B51</f>
        <v>7155778</v>
      </c>
      <c r="C45" s="528">
        <f>C46+C51</f>
        <v>22651274</v>
      </c>
    </row>
    <row r="46" spans="1:3" x14ac:dyDescent="0.3">
      <c r="A46" s="529" t="s">
        <v>66</v>
      </c>
      <c r="B46" s="530">
        <f>SUM(B47:B49)</f>
        <v>0</v>
      </c>
      <c r="C46" s="531">
        <f>SUM(C47:C49)</f>
        <v>0</v>
      </c>
    </row>
    <row r="47" spans="1:3" s="120" customFormat="1" ht="13.5" x14ac:dyDescent="0.25">
      <c r="A47" s="532" t="s">
        <v>67</v>
      </c>
      <c r="B47" s="533"/>
      <c r="C47" s="534"/>
    </row>
    <row r="48" spans="1:3" s="120" customFormat="1" ht="13.5" x14ac:dyDescent="0.25">
      <c r="A48" s="532" t="s">
        <v>68</v>
      </c>
      <c r="B48" s="533"/>
      <c r="C48" s="534"/>
    </row>
    <row r="49" spans="1:3" s="120" customFormat="1" ht="13.5" x14ac:dyDescent="0.25">
      <c r="A49" s="532" t="s">
        <v>69</v>
      </c>
      <c r="B49" s="533"/>
      <c r="C49" s="534"/>
    </row>
    <row r="50" spans="1:3" ht="6" customHeight="1" x14ac:dyDescent="0.3">
      <c r="A50" s="529"/>
      <c r="B50" s="538"/>
      <c r="C50" s="539"/>
    </row>
    <row r="51" spans="1:3" ht="15.75" customHeight="1" x14ac:dyDescent="0.3">
      <c r="A51" s="529" t="s">
        <v>70</v>
      </c>
      <c r="B51" s="530">
        <f>SUM(B52:B56)</f>
        <v>7155778</v>
      </c>
      <c r="C51" s="531">
        <f>SUM(C52:C56)</f>
        <v>22651274</v>
      </c>
    </row>
    <row r="52" spans="1:3" s="120" customFormat="1" ht="13.5" x14ac:dyDescent="0.25">
      <c r="A52" s="532" t="s">
        <v>71</v>
      </c>
      <c r="B52" s="533">
        <v>5035537</v>
      </c>
      <c r="C52" s="534">
        <v>0</v>
      </c>
    </row>
    <row r="53" spans="1:3" s="120" customFormat="1" ht="13.5" x14ac:dyDescent="0.25">
      <c r="A53" s="532" t="s">
        <v>72</v>
      </c>
      <c r="B53" s="533"/>
      <c r="C53" s="534">
        <v>22651274</v>
      </c>
    </row>
    <row r="54" spans="1:3" s="120" customFormat="1" ht="13.5" x14ac:dyDescent="0.25">
      <c r="A54" s="532" t="s">
        <v>73</v>
      </c>
      <c r="B54" s="533"/>
      <c r="C54" s="534"/>
    </row>
    <row r="55" spans="1:3" s="120" customFormat="1" ht="13.5" x14ac:dyDescent="0.25">
      <c r="A55" s="532" t="s">
        <v>74</v>
      </c>
      <c r="B55" s="533"/>
      <c r="C55" s="534"/>
    </row>
    <row r="56" spans="1:3" s="120" customFormat="1" ht="13.5" x14ac:dyDescent="0.25">
      <c r="A56" s="532" t="s">
        <v>75</v>
      </c>
      <c r="B56" s="533">
        <v>2120241</v>
      </c>
      <c r="C56" s="534"/>
    </row>
    <row r="57" spans="1:3" ht="7.5" customHeight="1" x14ac:dyDescent="0.3">
      <c r="A57" s="529"/>
      <c r="B57" s="535"/>
      <c r="C57" s="536"/>
    </row>
    <row r="58" spans="1:3" x14ac:dyDescent="0.3">
      <c r="A58" s="529" t="s">
        <v>256</v>
      </c>
      <c r="B58" s="530">
        <f>SUM(B59:B60)</f>
        <v>0</v>
      </c>
      <c r="C58" s="531">
        <f>SUM(C59:C60)</f>
        <v>0</v>
      </c>
    </row>
    <row r="59" spans="1:3" s="120" customFormat="1" ht="13.5" x14ac:dyDescent="0.25">
      <c r="A59" s="532" t="s">
        <v>77</v>
      </c>
      <c r="B59" s="533"/>
      <c r="C59" s="534"/>
    </row>
    <row r="60" spans="1:3" s="120" customFormat="1" ht="14.25" thickBot="1" x14ac:dyDescent="0.3">
      <c r="A60" s="541" t="s">
        <v>78</v>
      </c>
      <c r="B60" s="542"/>
      <c r="C60" s="543"/>
    </row>
    <row r="61" spans="1:3" s="120" customFormat="1" ht="13.5" x14ac:dyDescent="0.25">
      <c r="A61" s="425" t="s">
        <v>243</v>
      </c>
      <c r="B61" s="533"/>
      <c r="C61" s="533"/>
    </row>
    <row r="62" spans="1:3" s="120" customFormat="1" ht="13.5" x14ac:dyDescent="0.25">
      <c r="A62" s="425"/>
      <c r="B62" s="533"/>
      <c r="C62" s="533"/>
    </row>
    <row r="63" spans="1:3" s="120" customFormat="1" ht="13.5" x14ac:dyDescent="0.25">
      <c r="A63" s="425"/>
      <c r="B63" s="533"/>
      <c r="C63" s="533"/>
    </row>
    <row r="64" spans="1:3" s="120" customFormat="1" ht="13.5" x14ac:dyDescent="0.25">
      <c r="A64" s="544"/>
      <c r="B64" s="533"/>
      <c r="C64" s="533"/>
    </row>
    <row r="65" spans="1:3" s="120" customFormat="1" ht="13.5" x14ac:dyDescent="0.25">
      <c r="A65" s="544" t="s">
        <v>244</v>
      </c>
      <c r="B65" s="533"/>
      <c r="C65" s="533"/>
    </row>
    <row r="66" spans="1:3" s="120" customFormat="1" ht="13.5" x14ac:dyDescent="0.25">
      <c r="A66" s="544" t="s">
        <v>244</v>
      </c>
      <c r="B66" s="533"/>
      <c r="C66" s="533"/>
    </row>
    <row r="67" spans="1:3" x14ac:dyDescent="0.3">
      <c r="A67" s="425" t="s">
        <v>244</v>
      </c>
      <c r="B67" s="545"/>
      <c r="C67" s="545"/>
    </row>
  </sheetData>
  <sheetProtection formatColumns="0" formatRows="0"/>
  <mergeCells count="3">
    <mergeCell ref="A1:C1"/>
    <mergeCell ref="A2:C2"/>
    <mergeCell ref="A3:C3"/>
  </mergeCells>
  <pageMargins left="0.70866141732283472" right="0.70866141732283472" top="0.74803149606299213" bottom="0.74803149606299213" header="0.31496062992125984" footer="0.31496062992125984"/>
  <pageSetup scale="71" orientation="portrait"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3">
    <tabColor rgb="FFFFFF00"/>
    <pageSetUpPr fitToPage="1"/>
  </sheetPr>
  <dimension ref="A1:E70"/>
  <sheetViews>
    <sheetView view="pageBreakPreview" topLeftCell="A44" zoomScale="120" zoomScaleNormal="100" zoomScaleSheetLayoutView="120" workbookViewId="0">
      <selection activeCell="C64" sqref="C64"/>
    </sheetView>
  </sheetViews>
  <sheetFormatPr baseColWidth="10" defaultColWidth="11.28515625" defaultRowHeight="16.5" x14ac:dyDescent="0.3"/>
  <cols>
    <col min="1" max="1" width="1.5703125" style="48" customWidth="1"/>
    <col min="2" max="2" width="70.85546875" style="48" customWidth="1"/>
    <col min="3" max="4" width="12.7109375" style="48" customWidth="1"/>
    <col min="5" max="16384" width="11.28515625" style="48"/>
  </cols>
  <sheetData>
    <row r="1" spans="1:4" x14ac:dyDescent="0.3">
      <c r="A1" s="1208" t="str">
        <f>'ETCA-I-01'!A1</f>
        <v>TELEVISORA DE HERMOSILLO, S.A. DE C.V.</v>
      </c>
      <c r="B1" s="1208"/>
      <c r="C1" s="1208"/>
      <c r="D1" s="1208"/>
    </row>
    <row r="2" spans="1:4" x14ac:dyDescent="0.3">
      <c r="A2" s="1206" t="s">
        <v>4</v>
      </c>
      <c r="B2" s="1206"/>
      <c r="C2" s="1206"/>
      <c r="D2" s="1206"/>
    </row>
    <row r="3" spans="1:4" x14ac:dyDescent="0.3">
      <c r="A3" s="1225" t="str">
        <f>'ETCA-I-01'!A3:G3</f>
        <v>Al 31 de Diciembre de 2020</v>
      </c>
      <c r="B3" s="1225"/>
      <c r="C3" s="1225"/>
      <c r="D3" s="1225"/>
    </row>
    <row r="4" spans="1:4" ht="17.25" thickBot="1" x14ac:dyDescent="0.35">
      <c r="A4" s="1228" t="s">
        <v>1029</v>
      </c>
      <c r="B4" s="1228"/>
      <c r="C4" s="49"/>
      <c r="D4" s="47"/>
    </row>
    <row r="5" spans="1:4" ht="23.25" customHeight="1" thickBot="1" x14ac:dyDescent="0.35">
      <c r="A5" s="1229" t="s">
        <v>246</v>
      </c>
      <c r="B5" s="1230"/>
      <c r="C5" s="158">
        <v>2020</v>
      </c>
      <c r="D5" s="159">
        <v>2019</v>
      </c>
    </row>
    <row r="6" spans="1:4" s="125" customFormat="1" ht="12" customHeight="1" thickTop="1" x14ac:dyDescent="0.25">
      <c r="A6" s="1226" t="s">
        <v>257</v>
      </c>
      <c r="B6" s="1227"/>
      <c r="C6" s="1227"/>
      <c r="D6" s="124"/>
    </row>
    <row r="7" spans="1:4" s="125" customFormat="1" ht="12.75" customHeight="1" x14ac:dyDescent="0.25">
      <c r="A7" s="126"/>
      <c r="B7" s="127" t="s">
        <v>250</v>
      </c>
      <c r="C7" s="142">
        <f>SUM(C8:C17)+1</f>
        <v>95950212</v>
      </c>
      <c r="D7" s="143">
        <f>SUM(D8:D17)-1</f>
        <v>95321231</v>
      </c>
    </row>
    <row r="8" spans="1:4" s="129" customFormat="1" ht="11.1" customHeight="1" x14ac:dyDescent="0.25">
      <c r="A8" s="128"/>
      <c r="B8" s="140" t="s">
        <v>198</v>
      </c>
      <c r="C8" s="144"/>
      <c r="D8" s="145">
        <v>0</v>
      </c>
    </row>
    <row r="9" spans="1:4" s="129" customFormat="1" ht="11.1" customHeight="1" x14ac:dyDescent="0.25">
      <c r="A9" s="128"/>
      <c r="B9" s="140" t="s">
        <v>199</v>
      </c>
      <c r="C9" s="144"/>
      <c r="D9" s="145">
        <v>0</v>
      </c>
    </row>
    <row r="10" spans="1:4" s="129" customFormat="1" ht="11.1" customHeight="1" x14ac:dyDescent="0.25">
      <c r="A10" s="128"/>
      <c r="B10" s="140" t="s">
        <v>258</v>
      </c>
      <c r="C10" s="144"/>
      <c r="D10" s="145">
        <v>0</v>
      </c>
    </row>
    <row r="11" spans="1:4" s="129" customFormat="1" ht="11.1" customHeight="1" x14ac:dyDescent="0.25">
      <c r="A11" s="128"/>
      <c r="B11" s="140" t="s">
        <v>201</v>
      </c>
      <c r="C11" s="144"/>
      <c r="D11" s="145">
        <v>0</v>
      </c>
    </row>
    <row r="12" spans="1:4" s="129" customFormat="1" ht="11.1" customHeight="1" x14ac:dyDescent="0.25">
      <c r="A12" s="128"/>
      <c r="B12" s="140" t="s">
        <v>419</v>
      </c>
      <c r="C12" s="144">
        <v>7626</v>
      </c>
      <c r="D12" s="145">
        <v>0</v>
      </c>
    </row>
    <row r="13" spans="1:4" s="129" customFormat="1" ht="11.1" customHeight="1" x14ac:dyDescent="0.25">
      <c r="A13" s="128"/>
      <c r="B13" s="140" t="s">
        <v>951</v>
      </c>
      <c r="C13" s="144"/>
      <c r="D13" s="145">
        <v>0</v>
      </c>
    </row>
    <row r="14" spans="1:4" s="129" customFormat="1" ht="11.1" customHeight="1" x14ac:dyDescent="0.25">
      <c r="A14" s="128"/>
      <c r="B14" s="140" t="s">
        <v>967</v>
      </c>
      <c r="C14" s="144">
        <v>66999471</v>
      </c>
      <c r="D14" s="145">
        <v>65484637</v>
      </c>
    </row>
    <row r="15" spans="1:4" s="129" customFormat="1" ht="25.5" customHeight="1" x14ac:dyDescent="0.25">
      <c r="A15" s="128"/>
      <c r="B15" s="140" t="s">
        <v>953</v>
      </c>
      <c r="C15" s="144"/>
      <c r="D15" s="145">
        <v>0</v>
      </c>
    </row>
    <row r="16" spans="1:4" s="129" customFormat="1" ht="12" customHeight="1" x14ac:dyDescent="0.25">
      <c r="A16" s="128"/>
      <c r="B16" s="140" t="s">
        <v>962</v>
      </c>
      <c r="C16" s="144">
        <v>14015269</v>
      </c>
      <c r="D16" s="145">
        <v>16027783</v>
      </c>
    </row>
    <row r="17" spans="1:4" s="129" customFormat="1" ht="12" customHeight="1" x14ac:dyDescent="0.25">
      <c r="A17" s="128"/>
      <c r="B17" s="140" t="s">
        <v>259</v>
      </c>
      <c r="C17" s="144">
        <v>14927845</v>
      </c>
      <c r="D17" s="145">
        <v>13808812</v>
      </c>
    </row>
    <row r="18" spans="1:4" s="125" customFormat="1" ht="13.5" customHeight="1" x14ac:dyDescent="0.25">
      <c r="A18" s="126"/>
      <c r="B18" s="127" t="s">
        <v>251</v>
      </c>
      <c r="C18" s="142">
        <f>SUM(C19:C34)</f>
        <v>82657665</v>
      </c>
      <c r="D18" s="143">
        <f>SUM(D19:D34)</f>
        <v>79207393</v>
      </c>
    </row>
    <row r="19" spans="1:4" s="125" customFormat="1" ht="11.1" customHeight="1" x14ac:dyDescent="0.25">
      <c r="A19" s="126"/>
      <c r="B19" s="140" t="s">
        <v>212</v>
      </c>
      <c r="C19" s="144">
        <v>72424865</v>
      </c>
      <c r="D19" s="145">
        <v>68574484</v>
      </c>
    </row>
    <row r="20" spans="1:4" s="125" customFormat="1" ht="11.1" customHeight="1" x14ac:dyDescent="0.25">
      <c r="A20" s="126"/>
      <c r="B20" s="140" t="s">
        <v>213</v>
      </c>
      <c r="C20" s="144">
        <v>857297</v>
      </c>
      <c r="D20" s="145">
        <v>1328963</v>
      </c>
    </row>
    <row r="21" spans="1:4" s="125" customFormat="1" ht="11.1" customHeight="1" x14ac:dyDescent="0.25">
      <c r="A21" s="126"/>
      <c r="B21" s="140" t="s">
        <v>214</v>
      </c>
      <c r="C21" s="144">
        <v>9375503</v>
      </c>
      <c r="D21" s="145">
        <v>9303946</v>
      </c>
    </row>
    <row r="22" spans="1:4" s="125" customFormat="1" ht="12.75" customHeight="1" x14ac:dyDescent="0.25">
      <c r="A22" s="126"/>
      <c r="B22" s="140" t="s">
        <v>215</v>
      </c>
      <c r="C22" s="144"/>
      <c r="D22" s="145">
        <v>0</v>
      </c>
    </row>
    <row r="23" spans="1:4" s="125" customFormat="1" ht="11.1" customHeight="1" x14ac:dyDescent="0.25">
      <c r="A23" s="126"/>
      <c r="B23" s="140" t="s">
        <v>260</v>
      </c>
      <c r="C23" s="144"/>
      <c r="D23" s="145">
        <v>0</v>
      </c>
    </row>
    <row r="24" spans="1:4" s="125" customFormat="1" ht="11.1" customHeight="1" x14ac:dyDescent="0.25">
      <c r="A24" s="126"/>
      <c r="B24" s="140" t="s">
        <v>261</v>
      </c>
      <c r="C24" s="144"/>
      <c r="D24" s="145">
        <v>0</v>
      </c>
    </row>
    <row r="25" spans="1:4" s="125" customFormat="1" ht="11.1" customHeight="1" x14ac:dyDescent="0.25">
      <c r="A25" s="126"/>
      <c r="B25" s="140" t="s">
        <v>218</v>
      </c>
      <c r="C25" s="144"/>
      <c r="D25" s="145">
        <v>0</v>
      </c>
    </row>
    <row r="26" spans="1:4" s="125" customFormat="1" ht="11.1" customHeight="1" x14ac:dyDescent="0.25">
      <c r="A26" s="126"/>
      <c r="B26" s="140" t="s">
        <v>219</v>
      </c>
      <c r="C26" s="144"/>
      <c r="D26" s="145">
        <v>0</v>
      </c>
    </row>
    <row r="27" spans="1:4" s="125" customFormat="1" ht="11.1" customHeight="1" x14ac:dyDescent="0.25">
      <c r="A27" s="126"/>
      <c r="B27" s="140" t="s">
        <v>220</v>
      </c>
      <c r="C27" s="144"/>
      <c r="D27" s="145">
        <v>0</v>
      </c>
    </row>
    <row r="28" spans="1:4" s="125" customFormat="1" ht="11.1" customHeight="1" x14ac:dyDescent="0.25">
      <c r="A28" s="126"/>
      <c r="B28" s="140" t="s">
        <v>221</v>
      </c>
      <c r="C28" s="144"/>
      <c r="D28" s="145">
        <v>0</v>
      </c>
    </row>
    <row r="29" spans="1:4" s="125" customFormat="1" ht="11.1" customHeight="1" x14ac:dyDescent="0.25">
      <c r="A29" s="126"/>
      <c r="B29" s="140" t="s">
        <v>222</v>
      </c>
      <c r="C29" s="144"/>
      <c r="D29" s="145">
        <v>0</v>
      </c>
    </row>
    <row r="30" spans="1:4" s="125" customFormat="1" ht="11.1" customHeight="1" x14ac:dyDescent="0.25">
      <c r="A30" s="126"/>
      <c r="B30" s="140" t="s">
        <v>223</v>
      </c>
      <c r="C30" s="144"/>
      <c r="D30" s="145">
        <v>0</v>
      </c>
    </row>
    <row r="31" spans="1:4" s="125" customFormat="1" ht="11.1" customHeight="1" x14ac:dyDescent="0.25">
      <c r="A31" s="126"/>
      <c r="B31" s="140" t="s">
        <v>262</v>
      </c>
      <c r="C31" s="144"/>
      <c r="D31" s="145">
        <v>0</v>
      </c>
    </row>
    <row r="32" spans="1:4" s="125" customFormat="1" ht="11.1" customHeight="1" x14ac:dyDescent="0.25">
      <c r="A32" s="126"/>
      <c r="B32" s="140" t="s">
        <v>67</v>
      </c>
      <c r="C32" s="144"/>
      <c r="D32" s="145">
        <v>0</v>
      </c>
    </row>
    <row r="33" spans="1:4" s="125" customFormat="1" ht="11.1" customHeight="1" x14ac:dyDescent="0.25">
      <c r="A33" s="126"/>
      <c r="B33" s="140" t="s">
        <v>226</v>
      </c>
      <c r="C33" s="144"/>
      <c r="D33" s="145">
        <v>0</v>
      </c>
    </row>
    <row r="34" spans="1:4" s="125" customFormat="1" ht="11.1" customHeight="1" x14ac:dyDescent="0.25">
      <c r="A34" s="126"/>
      <c r="B34" s="140" t="s">
        <v>263</v>
      </c>
      <c r="C34" s="144"/>
      <c r="D34" s="145">
        <v>0</v>
      </c>
    </row>
    <row r="35" spans="1:4" s="125" customFormat="1" ht="12" customHeight="1" x14ac:dyDescent="0.25">
      <c r="A35" s="130" t="s">
        <v>264</v>
      </c>
      <c r="B35" s="131"/>
      <c r="C35" s="146">
        <f>C7-C18</f>
        <v>13292547</v>
      </c>
      <c r="D35" s="147">
        <f>D7-D18</f>
        <v>16113838</v>
      </c>
    </row>
    <row r="36" spans="1:4" s="125" customFormat="1" ht="4.5" customHeight="1" x14ac:dyDescent="0.25">
      <c r="A36" s="132"/>
      <c r="B36" s="133"/>
      <c r="C36" s="148"/>
      <c r="D36" s="149"/>
    </row>
    <row r="37" spans="1:4" s="125" customFormat="1" ht="12.75" x14ac:dyDescent="0.25">
      <c r="A37" s="134" t="s">
        <v>265</v>
      </c>
      <c r="B37" s="127"/>
      <c r="C37" s="150"/>
      <c r="D37" s="151"/>
    </row>
    <row r="38" spans="1:4" s="125" customFormat="1" ht="10.5" customHeight="1" x14ac:dyDescent="0.25">
      <c r="A38" s="126"/>
      <c r="B38" s="127" t="s">
        <v>250</v>
      </c>
      <c r="C38" s="142">
        <f>SUM(C39:C41)</f>
        <v>0</v>
      </c>
      <c r="D38" s="143">
        <f>SUM(D39:D41)</f>
        <v>0</v>
      </c>
    </row>
    <row r="39" spans="1:4" s="125" customFormat="1" ht="11.1" customHeight="1" x14ac:dyDescent="0.25">
      <c r="A39" s="126"/>
      <c r="B39" s="141" t="s">
        <v>50</v>
      </c>
      <c r="C39" s="144"/>
      <c r="D39" s="145">
        <v>0</v>
      </c>
    </row>
    <row r="40" spans="1:4" s="125" customFormat="1" ht="11.1" customHeight="1" x14ac:dyDescent="0.25">
      <c r="A40" s="126"/>
      <c r="B40" s="141" t="s">
        <v>52</v>
      </c>
      <c r="C40" s="144"/>
      <c r="D40" s="145">
        <v>0</v>
      </c>
    </row>
    <row r="41" spans="1:4" s="125" customFormat="1" ht="11.1" customHeight="1" x14ac:dyDescent="0.25">
      <c r="A41" s="126"/>
      <c r="B41" s="141" t="s">
        <v>266</v>
      </c>
      <c r="C41" s="144"/>
      <c r="D41" s="145">
        <v>0</v>
      </c>
    </row>
    <row r="42" spans="1:4" s="125" customFormat="1" ht="10.5" customHeight="1" x14ac:dyDescent="0.25">
      <c r="A42" s="126"/>
      <c r="B42" s="127" t="s">
        <v>251</v>
      </c>
      <c r="C42" s="142">
        <f>SUM(C43:C45)</f>
        <v>25170</v>
      </c>
      <c r="D42" s="143">
        <f>SUM(D43:D45)</f>
        <v>287353</v>
      </c>
    </row>
    <row r="43" spans="1:4" s="125" customFormat="1" ht="11.1" customHeight="1" x14ac:dyDescent="0.25">
      <c r="A43" s="126"/>
      <c r="B43" s="141" t="s">
        <v>50</v>
      </c>
      <c r="C43" s="144"/>
      <c r="D43" s="145">
        <v>0</v>
      </c>
    </row>
    <row r="44" spans="1:4" s="125" customFormat="1" ht="11.1" customHeight="1" x14ac:dyDescent="0.25">
      <c r="A44" s="126"/>
      <c r="B44" s="141" t="s">
        <v>52</v>
      </c>
      <c r="C44" s="144">
        <v>25170</v>
      </c>
      <c r="D44" s="145">
        <v>287353</v>
      </c>
    </row>
    <row r="45" spans="1:4" s="125" customFormat="1" ht="11.1" customHeight="1" x14ac:dyDescent="0.25">
      <c r="A45" s="126"/>
      <c r="B45" s="141" t="s">
        <v>267</v>
      </c>
      <c r="C45" s="144"/>
      <c r="D45" s="145">
        <v>0</v>
      </c>
    </row>
    <row r="46" spans="1:4" s="125" customFormat="1" ht="12" customHeight="1" x14ac:dyDescent="0.25">
      <c r="A46" s="130" t="s">
        <v>268</v>
      </c>
      <c r="B46" s="131"/>
      <c r="C46" s="146">
        <f>C38-C42</f>
        <v>-25170</v>
      </c>
      <c r="D46" s="147">
        <f>D38-D42</f>
        <v>-287353</v>
      </c>
    </row>
    <row r="47" spans="1:4" s="125" customFormat="1" ht="2.25" customHeight="1" x14ac:dyDescent="0.25">
      <c r="A47" s="132"/>
      <c r="B47" s="133"/>
      <c r="C47" s="152"/>
      <c r="D47" s="153"/>
    </row>
    <row r="48" spans="1:4" s="125" customFormat="1" ht="12" customHeight="1" x14ac:dyDescent="0.25">
      <c r="A48" s="134" t="s">
        <v>269</v>
      </c>
      <c r="B48" s="127"/>
      <c r="C48" s="150"/>
      <c r="D48" s="151"/>
    </row>
    <row r="49" spans="1:5" s="125" customFormat="1" ht="12.75" x14ac:dyDescent="0.25">
      <c r="A49" s="126"/>
      <c r="B49" s="127" t="s">
        <v>250</v>
      </c>
      <c r="C49" s="142">
        <f>C50+C53</f>
        <v>0</v>
      </c>
      <c r="D49" s="142">
        <f>D50+D53</f>
        <v>0</v>
      </c>
    </row>
    <row r="50" spans="1:5" s="125" customFormat="1" ht="11.1" customHeight="1" x14ac:dyDescent="0.25">
      <c r="A50" s="126"/>
      <c r="B50" s="141" t="s">
        <v>270</v>
      </c>
      <c r="C50" s="144">
        <f>C51+C52</f>
        <v>0</v>
      </c>
      <c r="D50" s="144">
        <f>D51+D52</f>
        <v>0</v>
      </c>
    </row>
    <row r="51" spans="1:5" s="125" customFormat="1" ht="11.1" customHeight="1" x14ac:dyDescent="0.25">
      <c r="A51" s="126"/>
      <c r="B51" s="141" t="s">
        <v>971</v>
      </c>
      <c r="C51" s="144">
        <v>0</v>
      </c>
      <c r="D51" s="145">
        <v>0</v>
      </c>
    </row>
    <row r="52" spans="1:5" s="125" customFormat="1" ht="11.1" customHeight="1" x14ac:dyDescent="0.25">
      <c r="A52" s="126"/>
      <c r="B52" s="141" t="s">
        <v>972</v>
      </c>
      <c r="C52" s="144">
        <v>0</v>
      </c>
      <c r="D52" s="145">
        <v>0</v>
      </c>
    </row>
    <row r="53" spans="1:5" s="125" customFormat="1" ht="11.1" customHeight="1" x14ac:dyDescent="0.25">
      <c r="A53" s="126"/>
      <c r="B53" s="141" t="s">
        <v>271</v>
      </c>
      <c r="C53" s="144">
        <v>0</v>
      </c>
      <c r="D53" s="145">
        <v>0</v>
      </c>
    </row>
    <row r="54" spans="1:5" s="125" customFormat="1" ht="11.25" customHeight="1" x14ac:dyDescent="0.25">
      <c r="A54" s="126"/>
      <c r="B54" s="127" t="s">
        <v>251</v>
      </c>
      <c r="C54" s="142">
        <f>C55+C58</f>
        <v>13461437</v>
      </c>
      <c r="D54" s="142">
        <f>D55+D58</f>
        <v>15196362</v>
      </c>
    </row>
    <row r="55" spans="1:5" s="125" customFormat="1" ht="11.1" customHeight="1" x14ac:dyDescent="0.25">
      <c r="A55" s="126"/>
      <c r="B55" s="141" t="s">
        <v>272</v>
      </c>
      <c r="C55" s="144">
        <f>C56+C57</f>
        <v>13461437</v>
      </c>
      <c r="D55" s="144">
        <f>D56+D57</f>
        <v>15196362</v>
      </c>
    </row>
    <row r="56" spans="1:5" s="125" customFormat="1" ht="11.1" customHeight="1" x14ac:dyDescent="0.25">
      <c r="A56" s="126"/>
      <c r="B56" s="141" t="s">
        <v>971</v>
      </c>
      <c r="C56" s="144">
        <v>13461437</v>
      </c>
      <c r="D56" s="145">
        <v>15196362</v>
      </c>
    </row>
    <row r="57" spans="1:5" s="125" customFormat="1" ht="11.1" customHeight="1" x14ac:dyDescent="0.25">
      <c r="A57" s="126"/>
      <c r="B57" s="141" t="s">
        <v>972</v>
      </c>
      <c r="C57" s="144"/>
      <c r="D57" s="145"/>
    </row>
    <row r="58" spans="1:5" s="125" customFormat="1" ht="11.1" customHeight="1" x14ac:dyDescent="0.25">
      <c r="A58" s="126"/>
      <c r="B58" s="141" t="s">
        <v>273</v>
      </c>
      <c r="C58" s="144"/>
      <c r="D58" s="145"/>
    </row>
    <row r="59" spans="1:5" s="125" customFormat="1" ht="12" customHeight="1" x14ac:dyDescent="0.25">
      <c r="A59" s="130" t="s">
        <v>274</v>
      </c>
      <c r="B59" s="131"/>
      <c r="C59" s="146">
        <f>C49-C54</f>
        <v>-13461437</v>
      </c>
      <c r="D59" s="147">
        <f>D49-D54</f>
        <v>-15196362</v>
      </c>
    </row>
    <row r="60" spans="1:5" s="125" customFormat="1" ht="2.25" customHeight="1" x14ac:dyDescent="0.25">
      <c r="A60" s="132"/>
      <c r="B60" s="133"/>
      <c r="C60" s="152"/>
      <c r="D60" s="153"/>
    </row>
    <row r="61" spans="1:5" s="125" customFormat="1" ht="12" customHeight="1" x14ac:dyDescent="0.25">
      <c r="A61" s="130" t="s">
        <v>275</v>
      </c>
      <c r="B61" s="135"/>
      <c r="C61" s="154">
        <f>C59+C46+C35</f>
        <v>-194060</v>
      </c>
      <c r="D61" s="155">
        <f>D59+D46+D35+1</f>
        <v>630124</v>
      </c>
    </row>
    <row r="62" spans="1:5" ht="2.25" customHeight="1" x14ac:dyDescent="0.3">
      <c r="A62" s="136"/>
      <c r="B62" s="137"/>
      <c r="C62" s="152"/>
      <c r="D62" s="153"/>
    </row>
    <row r="63" spans="1:5" s="125" customFormat="1" ht="12" customHeight="1" x14ac:dyDescent="0.25">
      <c r="A63" s="130" t="s">
        <v>276</v>
      </c>
      <c r="B63" s="131"/>
      <c r="C63" s="144">
        <v>3404516</v>
      </c>
      <c r="D63" s="145">
        <v>2774392</v>
      </c>
      <c r="E63" s="424" t="str">
        <f>IF(C63-'ETCA-I-01'!C7&gt;0.99,"ERROR!!!, NO COINCIDEN LOS MONTOS CON LO REPORTADO EN EL FORMATO ETCA-I-01 EN EL EJERCICIO 2015","")</f>
        <v/>
      </c>
    </row>
    <row r="64" spans="1:5" s="125" customFormat="1" ht="12" customHeight="1" thickBot="1" x14ac:dyDescent="0.3">
      <c r="A64" s="139" t="s">
        <v>277</v>
      </c>
      <c r="B64" s="138"/>
      <c r="C64" s="156">
        <f>C63+C61-1</f>
        <v>3210455</v>
      </c>
      <c r="D64" s="157">
        <f>D63+D61</f>
        <v>3404516</v>
      </c>
      <c r="E64" s="424" t="str">
        <f>IF(C64-'ETCA-I-01'!B7&gt;0.99,"ERROR!!!, NO COINCIDEN LOS MONTOS CON LO REPORTADO EN EL FORMATO ETCA-I-01","")</f>
        <v/>
      </c>
    </row>
    <row r="65" spans="1:5" s="125" customFormat="1" ht="12" customHeight="1" x14ac:dyDescent="0.25">
      <c r="A65" s="125" t="s">
        <v>243</v>
      </c>
      <c r="E65" s="575"/>
    </row>
    <row r="66" spans="1:5" s="125" customFormat="1" ht="12" customHeight="1" x14ac:dyDescent="0.25">
      <c r="E66" s="575"/>
    </row>
    <row r="67" spans="1:5" s="125" customFormat="1" ht="12" customHeight="1" x14ac:dyDescent="0.25">
      <c r="A67" s="131"/>
      <c r="B67" s="135"/>
      <c r="C67" s="154"/>
      <c r="D67" s="154"/>
      <c r="E67" s="424"/>
    </row>
    <row r="68" spans="1:5" s="125" customFormat="1" ht="12" customHeight="1" x14ac:dyDescent="0.25">
      <c r="A68" s="131"/>
      <c r="B68" s="135"/>
      <c r="C68" s="154"/>
      <c r="D68" s="154"/>
      <c r="E68" s="424"/>
    </row>
    <row r="69" spans="1:5" s="125" customFormat="1" ht="12" customHeight="1" x14ac:dyDescent="0.25">
      <c r="A69" s="131"/>
      <c r="B69" s="135"/>
      <c r="C69" s="154"/>
      <c r="D69" s="154"/>
      <c r="E69" s="424"/>
    </row>
    <row r="70" spans="1:5" ht="12" customHeight="1" x14ac:dyDescent="0.3">
      <c r="A70" s="425" t="s">
        <v>244</v>
      </c>
    </row>
  </sheetData>
  <sheetProtection insertHyperlinks="0"/>
  <mergeCells count="6">
    <mergeCell ref="A6:C6"/>
    <mergeCell ref="A1:D1"/>
    <mergeCell ref="A2:D2"/>
    <mergeCell ref="A3:D3"/>
    <mergeCell ref="A4:B4"/>
    <mergeCell ref="A5:B5"/>
  </mergeCells>
  <printOptions horizontalCentered="1"/>
  <pageMargins left="0.39370078740157483" right="0.39370078740157483" top="0.39370078740157483" bottom="0.39370078740157483" header="0.31496062992125984" footer="0.31496062992125984"/>
  <pageSetup scale="93" orientation="portrait"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pageSetUpPr fitToPage="1"/>
  </sheetPr>
  <dimension ref="A1:H33"/>
  <sheetViews>
    <sheetView view="pageBreakPreview" zoomScaleNormal="100" zoomScaleSheetLayoutView="100" workbookViewId="0">
      <selection activeCell="F27" sqref="F27"/>
    </sheetView>
  </sheetViews>
  <sheetFormatPr baseColWidth="10" defaultColWidth="11.28515625" defaultRowHeight="16.5" x14ac:dyDescent="0.25"/>
  <cols>
    <col min="1" max="1" width="1.28515625" style="118" customWidth="1"/>
    <col min="2" max="2" width="32.28515625" style="118" customWidth="1"/>
    <col min="3" max="7" width="12.7109375" style="118" customWidth="1"/>
    <col min="8" max="8" width="63.85546875" style="118" customWidth="1"/>
    <col min="9" max="16384" width="11.28515625" style="118"/>
  </cols>
  <sheetData>
    <row r="1" spans="1:8" x14ac:dyDescent="0.25">
      <c r="A1" s="1233" t="str">
        <f>'ETCA-I-01'!A1</f>
        <v>TELEVISORA DE HERMOSILLO, S.A. DE C.V.</v>
      </c>
      <c r="B1" s="1233"/>
      <c r="C1" s="1233"/>
      <c r="D1" s="1233"/>
      <c r="E1" s="1233"/>
      <c r="F1" s="1233"/>
      <c r="G1" s="1233"/>
    </row>
    <row r="2" spans="1:8" s="160" customFormat="1" ht="18" x14ac:dyDescent="0.25">
      <c r="A2" s="1233" t="s">
        <v>5</v>
      </c>
      <c r="B2" s="1233"/>
      <c r="C2" s="1233"/>
      <c r="D2" s="1233"/>
      <c r="E2" s="1233"/>
      <c r="F2" s="1233"/>
      <c r="G2" s="1233"/>
      <c r="H2" s="414"/>
    </row>
    <row r="3" spans="1:8" s="160" customFormat="1" x14ac:dyDescent="0.25">
      <c r="A3" s="1234" t="str">
        <f>'ETCA-I-03'!A3:D3</f>
        <v>Del 01 de Enero al 31 de Diciembre de 2020</v>
      </c>
      <c r="B3" s="1234"/>
      <c r="C3" s="1234"/>
      <c r="D3" s="1234"/>
      <c r="E3" s="1234"/>
      <c r="F3" s="1234"/>
      <c r="G3" s="1234"/>
    </row>
    <row r="4" spans="1:8" s="162" customFormat="1" ht="17.25" thickBot="1" x14ac:dyDescent="0.3">
      <c r="A4" s="161"/>
      <c r="B4" s="161"/>
      <c r="C4" s="1235" t="s">
        <v>1030</v>
      </c>
      <c r="D4" s="1235"/>
      <c r="E4" s="161"/>
      <c r="F4" s="49"/>
      <c r="G4" s="161"/>
    </row>
    <row r="5" spans="1:8" s="163" customFormat="1" ht="50.25" thickBot="1" x14ac:dyDescent="0.3">
      <c r="A5" s="1231" t="s">
        <v>246</v>
      </c>
      <c r="B5" s="1232"/>
      <c r="C5" s="166" t="s">
        <v>278</v>
      </c>
      <c r="D5" s="166" t="s">
        <v>279</v>
      </c>
      <c r="E5" s="166" t="s">
        <v>280</v>
      </c>
      <c r="F5" s="166" t="s">
        <v>281</v>
      </c>
      <c r="G5" s="167" t="s">
        <v>282</v>
      </c>
    </row>
    <row r="6" spans="1:8" ht="20.100000000000001" customHeight="1" x14ac:dyDescent="0.25">
      <c r="A6" s="546"/>
      <c r="B6" s="547"/>
      <c r="C6" s="548"/>
      <c r="D6" s="548"/>
      <c r="E6" s="548"/>
      <c r="F6" s="548"/>
      <c r="G6" s="549"/>
    </row>
    <row r="7" spans="1:8" ht="20.100000000000001" customHeight="1" x14ac:dyDescent="0.25">
      <c r="A7" s="550" t="s">
        <v>23</v>
      </c>
      <c r="B7" s="551"/>
      <c r="C7" s="552">
        <f>C9+C18</f>
        <v>97646999</v>
      </c>
      <c r="D7" s="552">
        <f>D9+D18</f>
        <v>207095867</v>
      </c>
      <c r="E7" s="552">
        <f>E9+E18</f>
        <v>223730709</v>
      </c>
      <c r="F7" s="552">
        <f>F9+F18</f>
        <v>81012157</v>
      </c>
      <c r="G7" s="812">
        <f>G9+G18</f>
        <v>-16634842</v>
      </c>
      <c r="H7" s="405" t="str">
        <f>IF(F7&lt;&gt;'ETCA-I-01'!B31,"ERROR!!!!! EL MONTO NO COINCIDE CON LO REPORTADO EN EL FORMATO ETCA-I-01 EN EL TOTAL ","")</f>
        <v/>
      </c>
    </row>
    <row r="8" spans="1:8" ht="20.100000000000001" customHeight="1" x14ac:dyDescent="0.25">
      <c r="A8" s="555"/>
      <c r="B8" s="556"/>
      <c r="C8" s="557"/>
      <c r="D8" s="557"/>
      <c r="E8" s="557"/>
      <c r="F8" s="557"/>
      <c r="G8" s="558"/>
    </row>
    <row r="9" spans="1:8" ht="20.100000000000001" customHeight="1" x14ac:dyDescent="0.25">
      <c r="A9" s="555"/>
      <c r="B9" s="556" t="s">
        <v>25</v>
      </c>
      <c r="C9" s="552">
        <f>SUM(C10:C16)+1</f>
        <v>19220464</v>
      </c>
      <c r="D9" s="552">
        <f>SUM(D10:D16)</f>
        <v>206780751</v>
      </c>
      <c r="E9" s="552">
        <f>SUM(E10:E16)+1</f>
        <v>210206013</v>
      </c>
      <c r="F9" s="553">
        <f>C9+D9-E9</f>
        <v>15795202</v>
      </c>
      <c r="G9" s="554">
        <f>F9-C9</f>
        <v>-3425262</v>
      </c>
      <c r="H9" s="405" t="str">
        <f>IF(F9&lt;&gt;'ETCA-I-01'!B16,"ERROR!!!!! EL MONTO NO COINCIDE CON LO REPORTADO EN EL FORMATO ETCA-I-01 EN EL TOTAL","")</f>
        <v/>
      </c>
    </row>
    <row r="10" spans="1:8" ht="20.100000000000001" customHeight="1" x14ac:dyDescent="0.25">
      <c r="A10" s="559"/>
      <c r="B10" s="560" t="s">
        <v>27</v>
      </c>
      <c r="C10" s="557">
        <v>3404516</v>
      </c>
      <c r="D10" s="557">
        <v>104823718</v>
      </c>
      <c r="E10" s="557">
        <v>105017779</v>
      </c>
      <c r="F10" s="561">
        <f>C10+D10-E10</f>
        <v>3210455</v>
      </c>
      <c r="G10" s="562">
        <f>F10-C10</f>
        <v>-194061</v>
      </c>
    </row>
    <row r="11" spans="1:8" ht="20.100000000000001" customHeight="1" x14ac:dyDescent="0.25">
      <c r="A11" s="559"/>
      <c r="B11" s="560" t="s">
        <v>29</v>
      </c>
      <c r="C11" s="557">
        <v>20768364</v>
      </c>
      <c r="D11" s="557">
        <v>100791709</v>
      </c>
      <c r="E11" s="557">
        <v>103840152</v>
      </c>
      <c r="F11" s="561">
        <f t="shared" ref="F11:F16" si="0">C11+D11-E11</f>
        <v>17719921</v>
      </c>
      <c r="G11" s="562">
        <f t="shared" ref="G11:G16" si="1">F11-C11</f>
        <v>-3048443</v>
      </c>
    </row>
    <row r="12" spans="1:8" ht="20.100000000000001" customHeight="1" x14ac:dyDescent="0.25">
      <c r="A12" s="559"/>
      <c r="B12" s="560" t="s">
        <v>31</v>
      </c>
      <c r="C12" s="557">
        <v>75133</v>
      </c>
      <c r="D12" s="557">
        <v>171583</v>
      </c>
      <c r="E12" s="557">
        <v>162583</v>
      </c>
      <c r="F12" s="561">
        <f>C12+D12-E12</f>
        <v>84133</v>
      </c>
      <c r="G12" s="562">
        <f t="shared" si="1"/>
        <v>9000</v>
      </c>
    </row>
    <row r="13" spans="1:8" ht="20.100000000000001" customHeight="1" x14ac:dyDescent="0.25">
      <c r="A13" s="559"/>
      <c r="B13" s="560" t="s">
        <v>33</v>
      </c>
      <c r="C13" s="557">
        <v>0</v>
      </c>
      <c r="D13" s="557">
        <v>0</v>
      </c>
      <c r="E13" s="557">
        <v>0</v>
      </c>
      <c r="F13" s="561">
        <f t="shared" si="0"/>
        <v>0</v>
      </c>
      <c r="G13" s="562">
        <f t="shared" si="1"/>
        <v>0</v>
      </c>
    </row>
    <row r="14" spans="1:8" ht="20.100000000000001" customHeight="1" x14ac:dyDescent="0.25">
      <c r="A14" s="559"/>
      <c r="B14" s="560" t="s">
        <v>35</v>
      </c>
      <c r="C14" s="557">
        <v>0</v>
      </c>
      <c r="D14" s="557">
        <v>0</v>
      </c>
      <c r="E14" s="557">
        <v>0</v>
      </c>
      <c r="F14" s="561">
        <f t="shared" si="0"/>
        <v>0</v>
      </c>
      <c r="G14" s="562">
        <f t="shared" si="1"/>
        <v>0</v>
      </c>
    </row>
    <row r="15" spans="1:8" ht="25.5" x14ac:dyDescent="0.25">
      <c r="A15" s="559"/>
      <c r="B15" s="560" t="s">
        <v>37</v>
      </c>
      <c r="C15" s="557">
        <v>-5027550</v>
      </c>
      <c r="D15" s="557">
        <v>993741</v>
      </c>
      <c r="E15" s="557">
        <v>1185498</v>
      </c>
      <c r="F15" s="561">
        <f t="shared" si="0"/>
        <v>-5219307</v>
      </c>
      <c r="G15" s="562">
        <f t="shared" si="1"/>
        <v>-191757</v>
      </c>
    </row>
    <row r="16" spans="1:8" ht="20.100000000000001" customHeight="1" x14ac:dyDescent="0.25">
      <c r="A16" s="559"/>
      <c r="B16" s="560" t="s">
        <v>39</v>
      </c>
      <c r="C16" s="557">
        <v>0</v>
      </c>
      <c r="D16" s="557">
        <v>0</v>
      </c>
      <c r="E16" s="557">
        <v>0</v>
      </c>
      <c r="F16" s="561">
        <f t="shared" si="0"/>
        <v>0</v>
      </c>
      <c r="G16" s="562">
        <f t="shared" si="1"/>
        <v>0</v>
      </c>
    </row>
    <row r="17" spans="1:8" ht="20.100000000000001" customHeight="1" x14ac:dyDescent="0.25">
      <c r="A17" s="555"/>
      <c r="B17" s="556"/>
      <c r="C17" s="557"/>
      <c r="D17" s="557"/>
      <c r="E17" s="557"/>
      <c r="F17" s="557"/>
      <c r="G17" s="558"/>
    </row>
    <row r="18" spans="1:8" ht="20.100000000000001" customHeight="1" x14ac:dyDescent="0.25">
      <c r="A18" s="555"/>
      <c r="B18" s="556" t="s">
        <v>44</v>
      </c>
      <c r="C18" s="552">
        <f>SUM(C19:C27)-1</f>
        <v>78426535</v>
      </c>
      <c r="D18" s="552">
        <f>SUM(D19:D27)</f>
        <v>315116</v>
      </c>
      <c r="E18" s="552">
        <f>SUM(E19:E27)</f>
        <v>13524696</v>
      </c>
      <c r="F18" s="553">
        <f>C18+D18-E18</f>
        <v>65216955</v>
      </c>
      <c r="G18" s="554">
        <f>F18-C18</f>
        <v>-13209580</v>
      </c>
      <c r="H18" s="405" t="str">
        <f>IF(F18&lt;&gt;'ETCA-I-01'!B29,"ERROR!!!!! EL MONTO NO COINCIDE CON LO REPORTADO EN EL FORMATO ETCA-I-01 EN EL TOTAL","")</f>
        <v/>
      </c>
    </row>
    <row r="19" spans="1:8" ht="20.100000000000001" customHeight="1" x14ac:dyDescent="0.25">
      <c r="A19" s="559"/>
      <c r="B19" s="560" t="s">
        <v>46</v>
      </c>
      <c r="C19" s="557">
        <v>0</v>
      </c>
      <c r="D19" s="557">
        <v>0</v>
      </c>
      <c r="E19" s="557">
        <v>0</v>
      </c>
      <c r="F19" s="561">
        <f>C19+D19-E19</f>
        <v>0</v>
      </c>
      <c r="G19" s="562">
        <f>F19-C19</f>
        <v>0</v>
      </c>
    </row>
    <row r="20" spans="1:8" ht="25.5" x14ac:dyDescent="0.25">
      <c r="A20" s="559"/>
      <c r="B20" s="560" t="s">
        <v>48</v>
      </c>
      <c r="C20" s="557">
        <v>0</v>
      </c>
      <c r="D20" s="557">
        <v>0</v>
      </c>
      <c r="E20" s="557">
        <v>0</v>
      </c>
      <c r="F20" s="561">
        <f t="shared" ref="F20:F25" si="2">C20+D20-E20</f>
        <v>0</v>
      </c>
      <c r="G20" s="562">
        <f t="shared" ref="G20:G25" si="3">F20-C20</f>
        <v>0</v>
      </c>
    </row>
    <row r="21" spans="1:8" ht="25.5" x14ac:dyDescent="0.25">
      <c r="A21" s="559"/>
      <c r="B21" s="560" t="s">
        <v>50</v>
      </c>
      <c r="C21" s="557">
        <v>21655591</v>
      </c>
      <c r="D21" s="557">
        <v>0</v>
      </c>
      <c r="E21" s="557">
        <v>0</v>
      </c>
      <c r="F21" s="561">
        <f t="shared" si="2"/>
        <v>21655591</v>
      </c>
      <c r="G21" s="562">
        <f t="shared" si="3"/>
        <v>0</v>
      </c>
    </row>
    <row r="22" spans="1:8" ht="20.100000000000001" customHeight="1" x14ac:dyDescent="0.25">
      <c r="A22" s="559"/>
      <c r="B22" s="560" t="s">
        <v>52</v>
      </c>
      <c r="C22" s="557">
        <v>109246410</v>
      </c>
      <c r="D22" s="557">
        <v>58118</v>
      </c>
      <c r="E22" s="557">
        <v>0</v>
      </c>
      <c r="F22" s="561">
        <f t="shared" si="2"/>
        <v>109304528</v>
      </c>
      <c r="G22" s="562">
        <f t="shared" si="3"/>
        <v>58118</v>
      </c>
    </row>
    <row r="23" spans="1:8" ht="20.100000000000001" customHeight="1" x14ac:dyDescent="0.25">
      <c r="A23" s="559"/>
      <c r="B23" s="560" t="s">
        <v>54</v>
      </c>
      <c r="C23" s="557">
        <v>247385</v>
      </c>
      <c r="D23" s="557">
        <v>0</v>
      </c>
      <c r="E23" s="557">
        <v>0</v>
      </c>
      <c r="F23" s="561">
        <f t="shared" si="2"/>
        <v>247385</v>
      </c>
      <c r="G23" s="562">
        <f t="shared" si="3"/>
        <v>0</v>
      </c>
    </row>
    <row r="24" spans="1:8" ht="25.5" x14ac:dyDescent="0.25">
      <c r="A24" s="559"/>
      <c r="B24" s="560" t="s">
        <v>56</v>
      </c>
      <c r="C24" s="557">
        <v>-78931086</v>
      </c>
      <c r="D24" s="557">
        <v>0</v>
      </c>
      <c r="E24" s="557">
        <v>13013378</v>
      </c>
      <c r="F24" s="561">
        <f t="shared" si="2"/>
        <v>-91944464</v>
      </c>
      <c r="G24" s="562">
        <f t="shared" si="3"/>
        <v>-13013378</v>
      </c>
    </row>
    <row r="25" spans="1:8" ht="20.100000000000001" customHeight="1" x14ac:dyDescent="0.25">
      <c r="A25" s="559"/>
      <c r="B25" s="560" t="s">
        <v>58</v>
      </c>
      <c r="C25" s="557">
        <v>12583833</v>
      </c>
      <c r="D25" s="557">
        <v>256998</v>
      </c>
      <c r="E25" s="557">
        <v>511318</v>
      </c>
      <c r="F25" s="561">
        <f t="shared" si="2"/>
        <v>12329513</v>
      </c>
      <c r="G25" s="562">
        <f t="shared" si="3"/>
        <v>-254320</v>
      </c>
    </row>
    <row r="26" spans="1:8" ht="25.5" x14ac:dyDescent="0.25">
      <c r="A26" s="559"/>
      <c r="B26" s="560" t="s">
        <v>59</v>
      </c>
      <c r="C26" s="557">
        <v>0</v>
      </c>
      <c r="D26" s="557">
        <v>0</v>
      </c>
      <c r="E26" s="557">
        <v>0</v>
      </c>
      <c r="F26" s="561">
        <f>C26+D26-E26</f>
        <v>0</v>
      </c>
      <c r="G26" s="562">
        <f>F26-C26</f>
        <v>0</v>
      </c>
    </row>
    <row r="27" spans="1:8" ht="20.100000000000001" customHeight="1" x14ac:dyDescent="0.25">
      <c r="A27" s="559"/>
      <c r="B27" s="560" t="s">
        <v>60</v>
      </c>
      <c r="C27" s="557">
        <v>13624403</v>
      </c>
      <c r="D27" s="557">
        <v>0</v>
      </c>
      <c r="E27" s="557">
        <v>0</v>
      </c>
      <c r="F27" s="561">
        <f>C27+D27-E27</f>
        <v>13624403</v>
      </c>
      <c r="G27" s="562">
        <f>F27-C27</f>
        <v>0</v>
      </c>
    </row>
    <row r="28" spans="1:8" ht="20.100000000000001" customHeight="1" thickBot="1" x14ac:dyDescent="0.3">
      <c r="A28" s="563"/>
      <c r="B28" s="564"/>
      <c r="C28" s="565"/>
      <c r="D28" s="565"/>
      <c r="E28" s="565"/>
      <c r="F28" s="565"/>
      <c r="G28" s="566"/>
    </row>
    <row r="29" spans="1:8" ht="20.100000000000001" customHeight="1" x14ac:dyDescent="0.25">
      <c r="A29" s="576" t="s">
        <v>243</v>
      </c>
      <c r="B29" s="270"/>
      <c r="C29" s="497"/>
      <c r="D29" s="497"/>
      <c r="E29" s="497"/>
      <c r="F29" s="497"/>
      <c r="G29" s="497"/>
    </row>
    <row r="30" spans="1:8" ht="20.100000000000001" customHeight="1" x14ac:dyDescent="0.25">
      <c r="A30" s="487"/>
      <c r="B30" s="487"/>
      <c r="C30" s="497"/>
      <c r="D30" s="497"/>
      <c r="E30" s="497"/>
      <c r="F30" s="497"/>
      <c r="G30" s="497"/>
    </row>
    <row r="31" spans="1:8" ht="20.100000000000001" customHeight="1" x14ac:dyDescent="0.25">
      <c r="A31" s="487"/>
      <c r="B31" s="487" t="s">
        <v>244</v>
      </c>
      <c r="C31" s="497"/>
      <c r="D31" s="497" t="s">
        <v>244</v>
      </c>
      <c r="E31" s="497"/>
      <c r="F31" s="497"/>
      <c r="G31" s="497"/>
    </row>
    <row r="32" spans="1:8" ht="20.100000000000001" customHeight="1" x14ac:dyDescent="0.25">
      <c r="A32" s="487"/>
      <c r="B32" s="487"/>
      <c r="C32" s="497"/>
      <c r="D32" s="497"/>
      <c r="E32" s="497"/>
      <c r="F32" s="497"/>
      <c r="G32" s="497"/>
    </row>
    <row r="33" spans="1:7" x14ac:dyDescent="0.25">
      <c r="A33" s="270" t="s">
        <v>244</v>
      </c>
      <c r="B33" s="270"/>
      <c r="C33" s="270"/>
      <c r="D33" s="270"/>
      <c r="E33" s="270"/>
      <c r="F33" s="270"/>
      <c r="G33" s="270"/>
    </row>
  </sheetData>
  <sheetProtection formatColumns="0" formatRows="0" insertHyperlinks="0"/>
  <mergeCells count="5">
    <mergeCell ref="A5:B5"/>
    <mergeCell ref="A1:G1"/>
    <mergeCell ref="A2:G2"/>
    <mergeCell ref="A3:G3"/>
    <mergeCell ref="C4:D4"/>
  </mergeCells>
  <printOptions horizontalCentered="1"/>
  <pageMargins left="0.39370078740157483" right="0.39370078740157483" top="0.74803149606299213" bottom="0.74803149606299213" header="0.31496062992125984" footer="0.31496062992125984"/>
  <pageSetup orientation="portrait"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47"/>
  <sheetViews>
    <sheetView view="pageBreakPreview" topLeftCell="A17" zoomScale="90" zoomScaleNormal="100" zoomScaleSheetLayoutView="90" workbookViewId="0">
      <selection activeCell="F37" sqref="F37"/>
    </sheetView>
  </sheetViews>
  <sheetFormatPr baseColWidth="10" defaultColWidth="11.28515625" defaultRowHeight="16.5" x14ac:dyDescent="0.3"/>
  <cols>
    <col min="1" max="1" width="2.140625" style="101" customWidth="1"/>
    <col min="2" max="2" width="28.28515625" style="101" customWidth="1"/>
    <col min="3" max="6" width="16.7109375" style="101" customWidth="1"/>
    <col min="7" max="7" width="79" style="101" customWidth="1"/>
    <col min="8" max="16384" width="11.28515625" style="101"/>
  </cols>
  <sheetData>
    <row r="1" spans="1:7" s="118" customFormat="1" ht="18" x14ac:dyDescent="0.25">
      <c r="A1" s="1233" t="str">
        <f>'ETCA-I-01'!A1</f>
        <v>TELEVISORA DE HERMOSILLO, S.A. DE C.V.</v>
      </c>
      <c r="B1" s="1233"/>
      <c r="C1" s="1233"/>
      <c r="D1" s="1233"/>
      <c r="E1" s="1233"/>
      <c r="F1" s="1233"/>
      <c r="G1" s="413"/>
    </row>
    <row r="2" spans="1:7" s="160" customFormat="1" ht="15.75" x14ac:dyDescent="0.25">
      <c r="A2" s="1233" t="s">
        <v>6</v>
      </c>
      <c r="B2" s="1233"/>
      <c r="C2" s="1233"/>
      <c r="D2" s="1233"/>
      <c r="E2" s="1233"/>
      <c r="F2" s="1233"/>
    </row>
    <row r="3" spans="1:7" s="160" customFormat="1" x14ac:dyDescent="0.25">
      <c r="A3" s="1234" t="str">
        <f>'ETCA-I-03'!A3:D3</f>
        <v>Del 01 de Enero al 31 de Diciembre de 2020</v>
      </c>
      <c r="B3" s="1234"/>
      <c r="C3" s="1234"/>
      <c r="D3" s="1234"/>
      <c r="E3" s="1234"/>
      <c r="F3" s="1234"/>
    </row>
    <row r="4" spans="1:7" s="162" customFormat="1" ht="17.25" thickBot="1" x14ac:dyDescent="0.3">
      <c r="A4" s="161"/>
      <c r="B4" s="161"/>
      <c r="C4" s="1235" t="s">
        <v>1031</v>
      </c>
      <c r="D4" s="1235"/>
      <c r="E4" s="49"/>
      <c r="F4" s="161"/>
    </row>
    <row r="5" spans="1:7" s="170" customFormat="1" ht="37.5" customHeight="1" thickBot="1" x14ac:dyDescent="0.35">
      <c r="A5" s="1246" t="s">
        <v>283</v>
      </c>
      <c r="B5" s="1247"/>
      <c r="C5" s="168" t="s">
        <v>284</v>
      </c>
      <c r="D5" s="168" t="s">
        <v>285</v>
      </c>
      <c r="E5" s="168" t="s">
        <v>286</v>
      </c>
      <c r="F5" s="169" t="s">
        <v>287</v>
      </c>
    </row>
    <row r="6" spans="1:7" x14ac:dyDescent="0.3">
      <c r="A6" s="1240"/>
      <c r="B6" s="1241"/>
      <c r="C6" s="171"/>
      <c r="D6" s="171"/>
      <c r="E6" s="172"/>
      <c r="F6" s="173"/>
    </row>
    <row r="7" spans="1:7" x14ac:dyDescent="0.3">
      <c r="A7" s="1242" t="s">
        <v>288</v>
      </c>
      <c r="B7" s="1243"/>
      <c r="C7" s="174"/>
      <c r="D7" s="174"/>
      <c r="E7" s="174"/>
      <c r="F7" s="175"/>
    </row>
    <row r="8" spans="1:7" x14ac:dyDescent="0.3">
      <c r="A8" s="1244" t="s">
        <v>289</v>
      </c>
      <c r="B8" s="1245"/>
      <c r="C8" s="174"/>
      <c r="D8" s="174"/>
      <c r="E8" s="174"/>
      <c r="F8" s="175"/>
    </row>
    <row r="9" spans="1:7" x14ac:dyDescent="0.3">
      <c r="A9" s="1236" t="s">
        <v>290</v>
      </c>
      <c r="B9" s="1237"/>
      <c r="C9" s="176"/>
      <c r="D9" s="176"/>
      <c r="E9" s="189">
        <f>SUM(E10:E12)</f>
        <v>9999984</v>
      </c>
      <c r="F9" s="190">
        <f>SUM(F10:F12)</f>
        <v>0</v>
      </c>
    </row>
    <row r="10" spans="1:7" x14ac:dyDescent="0.3">
      <c r="A10" s="803"/>
      <c r="B10" s="178" t="s">
        <v>291</v>
      </c>
      <c r="C10" s="176"/>
      <c r="D10" s="176"/>
      <c r="E10" s="176">
        <v>9999984</v>
      </c>
      <c r="F10" s="177">
        <v>0</v>
      </c>
    </row>
    <row r="11" spans="1:7" x14ac:dyDescent="0.3">
      <c r="A11" s="179"/>
      <c r="B11" s="178" t="s">
        <v>292</v>
      </c>
      <c r="C11" s="180"/>
      <c r="D11" s="180"/>
      <c r="E11" s="180"/>
      <c r="F11" s="181"/>
    </row>
    <row r="12" spans="1:7" x14ac:dyDescent="0.3">
      <c r="A12" s="179"/>
      <c r="B12" s="178" t="s">
        <v>293</v>
      </c>
      <c r="C12" s="180"/>
      <c r="D12" s="180"/>
      <c r="E12" s="180"/>
      <c r="F12" s="181"/>
    </row>
    <row r="13" spans="1:7" x14ac:dyDescent="0.3">
      <c r="A13" s="179"/>
      <c r="B13" s="182"/>
      <c r="C13" s="180"/>
      <c r="D13" s="180"/>
      <c r="E13" s="180"/>
      <c r="F13" s="181"/>
    </row>
    <row r="14" spans="1:7" x14ac:dyDescent="0.3">
      <c r="A14" s="1236" t="s">
        <v>294</v>
      </c>
      <c r="B14" s="1237"/>
      <c r="C14" s="176"/>
      <c r="D14" s="176"/>
      <c r="E14" s="189">
        <f>SUM(E15:E18)</f>
        <v>0</v>
      </c>
      <c r="F14" s="190">
        <f>SUM(F15:F18)</f>
        <v>0</v>
      </c>
    </row>
    <row r="15" spans="1:7" x14ac:dyDescent="0.3">
      <c r="A15" s="179"/>
      <c r="B15" s="178" t="s">
        <v>295</v>
      </c>
      <c r="C15" s="180"/>
      <c r="D15" s="180"/>
      <c r="E15" s="180">
        <v>0</v>
      </c>
      <c r="F15" s="181"/>
    </row>
    <row r="16" spans="1:7" x14ac:dyDescent="0.3">
      <c r="A16" s="803"/>
      <c r="B16" s="178" t="s">
        <v>296</v>
      </c>
      <c r="C16" s="180"/>
      <c r="D16" s="180"/>
      <c r="E16" s="180"/>
      <c r="F16" s="181"/>
    </row>
    <row r="17" spans="1:7" x14ac:dyDescent="0.3">
      <c r="A17" s="803"/>
      <c r="B17" s="178" t="s">
        <v>292</v>
      </c>
      <c r="C17" s="176"/>
      <c r="D17" s="176"/>
      <c r="E17" s="176"/>
      <c r="F17" s="177"/>
    </row>
    <row r="18" spans="1:7" x14ac:dyDescent="0.3">
      <c r="A18" s="179"/>
      <c r="B18" s="178" t="s">
        <v>293</v>
      </c>
      <c r="C18" s="180"/>
      <c r="D18" s="180"/>
      <c r="E18" s="180"/>
      <c r="F18" s="181"/>
    </row>
    <row r="19" spans="1:7" x14ac:dyDescent="0.3">
      <c r="A19" s="803"/>
      <c r="B19" s="804"/>
      <c r="C19" s="176"/>
      <c r="D19" s="176"/>
      <c r="E19" s="176"/>
      <c r="F19" s="177"/>
    </row>
    <row r="20" spans="1:7" x14ac:dyDescent="0.3">
      <c r="A20" s="183"/>
      <c r="B20" s="184" t="s">
        <v>297</v>
      </c>
      <c r="C20" s="174"/>
      <c r="D20" s="174"/>
      <c r="E20" s="191">
        <f>E9+E14</f>
        <v>9999984</v>
      </c>
      <c r="F20" s="192">
        <f>F9+F14</f>
        <v>0</v>
      </c>
      <c r="G20" s="315"/>
    </row>
    <row r="21" spans="1:7" x14ac:dyDescent="0.3">
      <c r="A21" s="183"/>
      <c r="B21" s="184"/>
      <c r="C21" s="185"/>
      <c r="D21" s="185"/>
      <c r="E21" s="185"/>
      <c r="F21" s="186"/>
    </row>
    <row r="22" spans="1:7" x14ac:dyDescent="0.3">
      <c r="A22" s="1244" t="s">
        <v>298</v>
      </c>
      <c r="B22" s="1245"/>
      <c r="C22" s="174"/>
      <c r="D22" s="174"/>
      <c r="E22" s="174"/>
      <c r="F22" s="175"/>
    </row>
    <row r="23" spans="1:7" x14ac:dyDescent="0.3">
      <c r="A23" s="1236" t="s">
        <v>290</v>
      </c>
      <c r="B23" s="1237"/>
      <c r="C23" s="176"/>
      <c r="D23" s="176"/>
      <c r="E23" s="189">
        <f>SUM(E24:E26)</f>
        <v>42500076</v>
      </c>
      <c r="F23" s="190">
        <f>SUM(F24:F26)</f>
        <v>42500076</v>
      </c>
    </row>
    <row r="24" spans="1:7" x14ac:dyDescent="0.3">
      <c r="A24" s="803"/>
      <c r="B24" s="178" t="s">
        <v>291</v>
      </c>
      <c r="C24" s="176"/>
      <c r="D24" s="176"/>
      <c r="E24" s="176">
        <v>42500076</v>
      </c>
      <c r="F24" s="177">
        <v>42500076</v>
      </c>
    </row>
    <row r="25" spans="1:7" x14ac:dyDescent="0.3">
      <c r="A25" s="179"/>
      <c r="B25" s="178" t="s">
        <v>292</v>
      </c>
      <c r="C25" s="180"/>
      <c r="D25" s="180"/>
      <c r="E25" s="180"/>
      <c r="F25" s="181"/>
    </row>
    <row r="26" spans="1:7" x14ac:dyDescent="0.3">
      <c r="A26" s="179"/>
      <c r="B26" s="178" t="s">
        <v>293</v>
      </c>
      <c r="C26" s="180"/>
      <c r="D26" s="180"/>
      <c r="E26" s="180"/>
      <c r="F26" s="181"/>
    </row>
    <row r="27" spans="1:7" x14ac:dyDescent="0.3">
      <c r="A27" s="179"/>
      <c r="B27" s="182"/>
      <c r="C27" s="180"/>
      <c r="D27" s="180"/>
      <c r="E27" s="180"/>
      <c r="F27" s="181"/>
    </row>
    <row r="28" spans="1:7" x14ac:dyDescent="0.3">
      <c r="A28" s="1236" t="s">
        <v>294</v>
      </c>
      <c r="B28" s="1237"/>
      <c r="C28" s="176"/>
      <c r="D28" s="176"/>
      <c r="E28" s="189">
        <f>SUM(E29:E32)</f>
        <v>0</v>
      </c>
      <c r="F28" s="190">
        <f>SUM(F29:F32)</f>
        <v>0</v>
      </c>
    </row>
    <row r="29" spans="1:7" x14ac:dyDescent="0.3">
      <c r="A29" s="179"/>
      <c r="B29" s="178" t="s">
        <v>295</v>
      </c>
      <c r="C29" s="180"/>
      <c r="D29" s="180"/>
      <c r="E29" s="180"/>
      <c r="F29" s="181"/>
    </row>
    <row r="30" spans="1:7" x14ac:dyDescent="0.3">
      <c r="A30" s="803"/>
      <c r="B30" s="178" t="s">
        <v>296</v>
      </c>
      <c r="C30" s="180"/>
      <c r="D30" s="180"/>
      <c r="E30" s="180"/>
      <c r="F30" s="181"/>
    </row>
    <row r="31" spans="1:7" x14ac:dyDescent="0.3">
      <c r="A31" s="803"/>
      <c r="B31" s="178" t="s">
        <v>292</v>
      </c>
      <c r="C31" s="176"/>
      <c r="D31" s="176"/>
      <c r="E31" s="176"/>
      <c r="F31" s="177"/>
    </row>
    <row r="32" spans="1:7" x14ac:dyDescent="0.3">
      <c r="A32" s="179"/>
      <c r="B32" s="178" t="s">
        <v>293</v>
      </c>
      <c r="C32" s="180"/>
      <c r="D32" s="180"/>
      <c r="E32" s="180"/>
      <c r="F32" s="181"/>
    </row>
    <row r="33" spans="1:7" x14ac:dyDescent="0.3">
      <c r="A33" s="803"/>
      <c r="B33" s="804"/>
      <c r="C33" s="176"/>
      <c r="D33" s="176"/>
      <c r="E33" s="176"/>
      <c r="F33" s="177"/>
    </row>
    <row r="34" spans="1:7" x14ac:dyDescent="0.3">
      <c r="A34" s="183"/>
      <c r="B34" s="184" t="s">
        <v>299</v>
      </c>
      <c r="C34" s="174"/>
      <c r="D34" s="174"/>
      <c r="E34" s="191">
        <f>E23+E28</f>
        <v>42500076</v>
      </c>
      <c r="F34" s="192">
        <f>F23+F28</f>
        <v>42500076</v>
      </c>
      <c r="G34" s="315"/>
    </row>
    <row r="35" spans="1:7" x14ac:dyDescent="0.3">
      <c r="A35" s="179"/>
      <c r="B35" s="182"/>
      <c r="C35" s="180"/>
      <c r="D35" s="180"/>
      <c r="E35" s="180"/>
      <c r="F35" s="181"/>
    </row>
    <row r="36" spans="1:7" x14ac:dyDescent="0.3">
      <c r="A36" s="179"/>
      <c r="B36" s="178" t="s">
        <v>300</v>
      </c>
      <c r="C36" s="180"/>
      <c r="D36" s="180"/>
      <c r="E36" s="180">
        <v>46955528</v>
      </c>
      <c r="F36" s="181">
        <v>55816167</v>
      </c>
    </row>
    <row r="37" spans="1:7" x14ac:dyDescent="0.3">
      <c r="A37" s="179"/>
      <c r="B37" s="182"/>
      <c r="C37" s="180"/>
      <c r="D37" s="180"/>
      <c r="E37" s="180"/>
      <c r="F37" s="181"/>
    </row>
    <row r="38" spans="1:7" x14ac:dyDescent="0.3">
      <c r="A38" s="803"/>
      <c r="B38" s="804" t="s">
        <v>301</v>
      </c>
      <c r="C38" s="174"/>
      <c r="D38" s="174"/>
      <c r="E38" s="191">
        <f>E36+E34+E20</f>
        <v>99455588</v>
      </c>
      <c r="F38" s="192">
        <f>F36+F34+F20</f>
        <v>98316243</v>
      </c>
      <c r="G38" s="315" t="str">
        <f>IF((F38-'ETCA-I-01'!F31)&gt;0.9,"ERROR!!!!!, NO COINCIDE CON LO REPORTADO EN EL ETCA-I-01 EN EL MISMO RUBRO","")</f>
        <v/>
      </c>
    </row>
    <row r="39" spans="1:7" ht="5.25" customHeight="1" thickBot="1" x14ac:dyDescent="0.35">
      <c r="A39" s="1238"/>
      <c r="B39" s="1239"/>
      <c r="C39" s="187"/>
      <c r="D39" s="187"/>
      <c r="E39" s="187"/>
      <c r="F39" s="188"/>
    </row>
    <row r="40" spans="1:7" ht="11.1" customHeight="1" x14ac:dyDescent="0.3">
      <c r="A40" s="117" t="s">
        <v>243</v>
      </c>
      <c r="F40" s="479"/>
    </row>
    <row r="41" spans="1:7" ht="11.1" customHeight="1" x14ac:dyDescent="0.3">
      <c r="A41" s="117"/>
      <c r="F41" s="479"/>
    </row>
    <row r="42" spans="1:7" ht="11.1" customHeight="1" x14ac:dyDescent="0.3">
      <c r="A42" s="117"/>
      <c r="F42" s="479"/>
    </row>
    <row r="43" spans="1:7" ht="11.1" customHeight="1" x14ac:dyDescent="0.3">
      <c r="A43" s="479"/>
      <c r="B43" s="479"/>
      <c r="C43" s="479"/>
      <c r="D43" s="479"/>
      <c r="E43" s="479"/>
      <c r="F43" s="479"/>
    </row>
    <row r="44" spans="1:7" ht="11.1" customHeight="1" x14ac:dyDescent="0.3">
      <c r="A44" s="479"/>
      <c r="B44" s="479"/>
      <c r="C44" s="479"/>
      <c r="D44" s="479"/>
      <c r="E44" s="479"/>
      <c r="F44" s="479"/>
    </row>
    <row r="45" spans="1:7" ht="11.1" customHeight="1" x14ac:dyDescent="0.3">
      <c r="A45" s="479"/>
      <c r="B45" s="479" t="s">
        <v>244</v>
      </c>
      <c r="C45" s="479"/>
      <c r="D45" s="479"/>
      <c r="E45" s="479"/>
      <c r="F45" s="479"/>
    </row>
    <row r="46" spans="1:7" ht="11.1" customHeight="1" x14ac:dyDescent="0.3">
      <c r="A46" s="479"/>
      <c r="B46" s="479"/>
      <c r="C46" s="479"/>
      <c r="D46" s="479"/>
      <c r="E46" s="479"/>
      <c r="F46" s="479"/>
    </row>
    <row r="47" spans="1:7" x14ac:dyDescent="0.3">
      <c r="A47" s="477" t="s">
        <v>244</v>
      </c>
      <c r="B47" s="477"/>
      <c r="C47" s="477"/>
      <c r="D47" s="477"/>
      <c r="E47" s="477"/>
      <c r="F47" s="477"/>
    </row>
  </sheetData>
  <sheetProtection password="C195" sheet="1" formatColumns="0" formatRows="0"/>
  <mergeCells count="14">
    <mergeCell ref="A5:B5"/>
    <mergeCell ref="A1:F1"/>
    <mergeCell ref="A2:F2"/>
    <mergeCell ref="A3:F3"/>
    <mergeCell ref="C4:D4"/>
    <mergeCell ref="A23:B23"/>
    <mergeCell ref="A28:B28"/>
    <mergeCell ref="A39:B39"/>
    <mergeCell ref="A6:B6"/>
    <mergeCell ref="A7:B7"/>
    <mergeCell ref="A8:B8"/>
    <mergeCell ref="A9:B9"/>
    <mergeCell ref="A14:B14"/>
    <mergeCell ref="A22:B22"/>
  </mergeCells>
  <pageMargins left="0.70866141732283472" right="0.70866141732283472" top="0.74803149606299213" bottom="0.74803149606299213" header="0.31496062992125984" footer="0.31496062992125984"/>
  <pageSetup scale="92" orientation="portrait" horizontalDpi="1200" verticalDpi="1200" r:id="rId1"/>
  <colBreaks count="1" manualBreakCount="1">
    <brk id="6" max="48"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41</vt:i4>
      </vt:variant>
      <vt:variant>
        <vt:lpstr>Rangos con nombre</vt:lpstr>
      </vt:variant>
      <vt:variant>
        <vt:i4>47</vt:i4>
      </vt:variant>
    </vt:vector>
  </HeadingPairs>
  <TitlesOfParts>
    <vt:vector size="88" baseType="lpstr">
      <vt:lpstr>Lista  FORMATOS  </vt:lpstr>
      <vt:lpstr>ETCA-I-01</vt:lpstr>
      <vt:lpstr>ETCA-I-02</vt:lpstr>
      <vt:lpstr>ETCA-I-03</vt:lpstr>
      <vt:lpstr>ETCA-I-04</vt:lpstr>
      <vt:lpstr>ETCA-I-05</vt:lpstr>
      <vt:lpstr>ETCA-I-06</vt:lpstr>
      <vt:lpstr>ETCA-I-07</vt:lpstr>
      <vt:lpstr>ETCA-I-08</vt:lpstr>
      <vt:lpstr>ETCA-I-09</vt:lpstr>
      <vt:lpstr>ETCA-I-10</vt:lpstr>
      <vt:lpstr>ETCA-I-11</vt:lpstr>
      <vt:lpstr>ETCA-I-12 (NOTAS)</vt:lpstr>
      <vt:lpstr>ETCA-II-01</vt:lpstr>
      <vt:lpstr>ETCA-II-02</vt:lpstr>
      <vt:lpstr>ETCA-II-03</vt:lpstr>
      <vt:lpstr>ETCA II-04</vt:lpstr>
      <vt:lpstr>ETCA-II-05</vt:lpstr>
      <vt:lpstr>ETCA-II-06</vt:lpstr>
      <vt:lpstr>ETCA-II-07</vt:lpstr>
      <vt:lpstr>ETCA-II-08</vt:lpstr>
      <vt:lpstr>ETCA-II-09</vt:lpstr>
      <vt:lpstr>ETCA-II-10</vt:lpstr>
      <vt:lpstr>ETCA-II-11</vt:lpstr>
      <vt:lpstr>ETCA-II-12</vt:lpstr>
      <vt:lpstr>ETCA-II-13</vt:lpstr>
      <vt:lpstr>ETCA-II-14</vt:lpstr>
      <vt:lpstr>ETCA-II-15</vt:lpstr>
      <vt:lpstr>ETCA-II-16</vt:lpstr>
      <vt:lpstr>ETCA-II-17</vt:lpstr>
      <vt:lpstr>ETCA-III-01</vt:lpstr>
      <vt:lpstr>ETCA-III-03</vt:lpstr>
      <vt:lpstr>ETCA-III-04</vt:lpstr>
      <vt:lpstr>ETCA-III-05</vt:lpstr>
      <vt:lpstr>ETCA-IV-01</vt:lpstr>
      <vt:lpstr>ETCA-IV-02</vt:lpstr>
      <vt:lpstr>ETCA-IV-03</vt:lpstr>
      <vt:lpstr>ETCA-IV-06</vt:lpstr>
      <vt:lpstr>ANEXO A</vt:lpstr>
      <vt:lpstr>ANEXO B</vt:lpstr>
      <vt:lpstr>ANEXO C</vt:lpstr>
      <vt:lpstr>'ANEXO A'!Área_de_impresión</vt:lpstr>
      <vt:lpstr>'ANEXO B'!Área_de_impresión</vt:lpstr>
      <vt:lpstr>'ETCA-I-01'!Área_de_impresión</vt:lpstr>
      <vt:lpstr>'ETCA-I-02'!Área_de_impresión</vt:lpstr>
      <vt:lpstr>'ETCA-I-03'!Área_de_impresión</vt:lpstr>
      <vt:lpstr>'ETCA-I-04'!Área_de_impresión</vt:lpstr>
      <vt:lpstr>'ETCA-I-06'!Área_de_impresión</vt:lpstr>
      <vt:lpstr>'ETCA-I-07'!Área_de_impresión</vt:lpstr>
      <vt:lpstr>'ETCA-I-08'!Área_de_impresión</vt:lpstr>
      <vt:lpstr>'ETCA-I-09'!Área_de_impresión</vt:lpstr>
      <vt:lpstr>'ETCA-I-11'!Área_de_impresión</vt:lpstr>
      <vt:lpstr>'ETCA-I-12 (NOTAS)'!Área_de_impresión</vt:lpstr>
      <vt:lpstr>'ETCA-II-01'!Área_de_impresión</vt:lpstr>
      <vt:lpstr>'ETCA-II-02'!Área_de_impresión</vt:lpstr>
      <vt:lpstr>'ETCA-II-03'!Área_de_impresión</vt:lpstr>
      <vt:lpstr>'ETCA-II-05'!Área_de_impresión</vt:lpstr>
      <vt:lpstr>'ETCA-II-06'!Área_de_impresión</vt:lpstr>
      <vt:lpstr>'ETCA-II-07'!Área_de_impresión</vt:lpstr>
      <vt:lpstr>'ETCA-II-08'!Área_de_impresión</vt:lpstr>
      <vt:lpstr>'ETCA-II-09'!Área_de_impresión</vt:lpstr>
      <vt:lpstr>'ETCA-II-10'!Área_de_impresión</vt:lpstr>
      <vt:lpstr>'ETCA-II-11'!Área_de_impresión</vt:lpstr>
      <vt:lpstr>'ETCA-II-12'!Área_de_impresión</vt:lpstr>
      <vt:lpstr>'ETCA-II-13'!Área_de_impresión</vt:lpstr>
      <vt:lpstr>'ETCA-II-14'!Área_de_impresión</vt:lpstr>
      <vt:lpstr>'ETCA-II-15'!Área_de_impresión</vt:lpstr>
      <vt:lpstr>'ETCA-II-16'!Área_de_impresión</vt:lpstr>
      <vt:lpstr>'ETCA-II-17'!Área_de_impresión</vt:lpstr>
      <vt:lpstr>'ETCA-III-01'!Área_de_impresión</vt:lpstr>
      <vt:lpstr>'ETCA-III-03'!Área_de_impresión</vt:lpstr>
      <vt:lpstr>'ETCA-IV-01'!Área_de_impresión</vt:lpstr>
      <vt:lpstr>'ETCA-IV-02'!Área_de_impresión</vt:lpstr>
      <vt:lpstr>'ETCA-IV-03'!Área_de_impresión</vt:lpstr>
      <vt:lpstr>'Lista  FORMATOS  '!Área_de_impresión</vt:lpstr>
      <vt:lpstr>'ANEXO A'!Títulos_a_imprimir</vt:lpstr>
      <vt:lpstr>'ANEXO C'!Títulos_a_imprimir</vt:lpstr>
      <vt:lpstr>'ETCA-I-02'!Títulos_a_imprimir</vt:lpstr>
      <vt:lpstr>'ETCA-I-03'!Títulos_a_imprimir</vt:lpstr>
      <vt:lpstr>'ETCA-II-01'!Títulos_a_imprimir</vt:lpstr>
      <vt:lpstr>'ETCA-II-02'!Títulos_a_imprimir</vt:lpstr>
      <vt:lpstr>'ETCA-II-05'!Títulos_a_imprimir</vt:lpstr>
      <vt:lpstr>'ETCA-II-12'!Títulos_a_imprimir</vt:lpstr>
      <vt:lpstr>'ETCA-II-13'!Títulos_a_imprimir</vt:lpstr>
      <vt:lpstr>'ETCA-III-04'!Títulos_a_imprimir</vt:lpstr>
      <vt:lpstr>'ETCA-IV-02'!Títulos_a_imprimir</vt:lpstr>
      <vt:lpstr>'ETCA-IV-06'!Títulos_a_imprimir</vt:lpstr>
      <vt:lpstr>'Lista  FORMATOS  '!Títulos_a_imprimir</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Planeación</dc:creator>
  <cp:lastModifiedBy>Lupita Perez</cp:lastModifiedBy>
  <cp:revision/>
  <cp:lastPrinted>2021-02-23T20:54:45Z</cp:lastPrinted>
  <dcterms:created xsi:type="dcterms:W3CDTF">2014-03-28T01:13:38Z</dcterms:created>
  <dcterms:modified xsi:type="dcterms:W3CDTF">2021-02-23T20:54:59Z</dcterms:modified>
</cp:coreProperties>
</file>