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MARZO 2019 (3" sheetId="43" r:id="rId7"/>
    <sheet name="Hoja1" sheetId="37" r:id="rId8"/>
  </sheets>
  <definedNames>
    <definedName name="_xlnm._FilterDatabase" localSheetId="6" hidden="1">'GASTOS DE CAMINO MARZO 2019 (3'!$B$1:$B$85</definedName>
    <definedName name="_xlnm.Print_Area" localSheetId="2">'GASTOS DE CAMINO ENERO 2019'!$A$1:$I$43</definedName>
    <definedName name="_xlnm.Print_Area" localSheetId="5">'GASTOS DE CAMINO FEBRERO 2019'!$A$1:$I$56</definedName>
    <definedName name="_xlnm.Print_Area" localSheetId="6">'GASTOS DE CAMINO MARZO 2019 (3'!$A$1:$I$88</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'GASTOS DE CAMINO MARZO 2019 (3'!$1:$6</definedName>
    <definedName name="_xlnm.Print_Titles" localSheetId="1">'VIATICOS ENERO 2019'!$1:$6</definedName>
    <definedName name="_xlnm.Print_Titles" localSheetId="4">'VIATICOS FEBRERO 2019'!$1:$6</definedName>
  </definedNames>
  <calcPr calcId="145621"/>
</workbook>
</file>

<file path=xl/calcChain.xml><?xml version="1.0" encoding="utf-8"?>
<calcChain xmlns="http://schemas.openxmlformats.org/spreadsheetml/2006/main">
  <c r="G19" i="43" l="1"/>
  <c r="F52" i="43" l="1"/>
  <c r="E52" i="43"/>
  <c r="E24" i="43" l="1"/>
  <c r="F38" i="43"/>
  <c r="H38" i="43" s="1"/>
  <c r="E74" i="43"/>
  <c r="F74" i="43" s="1"/>
  <c r="H74" i="43" s="1"/>
  <c r="E73" i="43"/>
  <c r="F73" i="43" s="1"/>
  <c r="H73" i="43" s="1"/>
  <c r="G7" i="43"/>
  <c r="E7" i="43"/>
  <c r="F7" i="43" s="1"/>
  <c r="H72" i="43"/>
  <c r="H71" i="43"/>
  <c r="H70" i="43"/>
  <c r="E69" i="43"/>
  <c r="F69" i="43" s="1"/>
  <c r="H69" i="43" s="1"/>
  <c r="G68" i="43"/>
  <c r="E68" i="43"/>
  <c r="F68" i="43" s="1"/>
  <c r="H68" i="43" s="1"/>
  <c r="G67" i="43"/>
  <c r="F67" i="43"/>
  <c r="H67" i="43" s="1"/>
  <c r="E67" i="43"/>
  <c r="G66" i="43"/>
  <c r="E66" i="43"/>
  <c r="F66" i="43" s="1"/>
  <c r="G65" i="43"/>
  <c r="H65" i="43" s="1"/>
  <c r="H64" i="43"/>
  <c r="G63" i="43"/>
  <c r="H63" i="43" s="1"/>
  <c r="G62" i="43"/>
  <c r="H62" i="43" s="1"/>
  <c r="G61" i="43"/>
  <c r="H61" i="43" s="1"/>
  <c r="G60" i="43"/>
  <c r="H60" i="43" s="1"/>
  <c r="G59" i="43"/>
  <c r="H59" i="43" s="1"/>
  <c r="G58" i="43"/>
  <c r="H58" i="43" s="1"/>
  <c r="G57" i="43"/>
  <c r="H57" i="43" s="1"/>
  <c r="H56" i="43"/>
  <c r="H55" i="43"/>
  <c r="H54" i="43"/>
  <c r="F53" i="43"/>
  <c r="H53" i="43" s="1"/>
  <c r="E53" i="43"/>
  <c r="H52" i="43"/>
  <c r="E51" i="43"/>
  <c r="F51" i="43" s="1"/>
  <c r="H51" i="43" s="1"/>
  <c r="G50" i="43"/>
  <c r="H50" i="43" s="1"/>
  <c r="G49" i="43"/>
  <c r="E49" i="43"/>
  <c r="F49" i="43" s="1"/>
  <c r="H49" i="43" s="1"/>
  <c r="E48" i="43"/>
  <c r="F48" i="43" s="1"/>
  <c r="H48" i="43" s="1"/>
  <c r="H47" i="43"/>
  <c r="H46" i="43"/>
  <c r="H45" i="43"/>
  <c r="H44" i="43"/>
  <c r="H43" i="43"/>
  <c r="G42" i="43"/>
  <c r="H42" i="43" s="1"/>
  <c r="F41" i="43"/>
  <c r="H41" i="43" s="1"/>
  <c r="E41" i="43"/>
  <c r="H40" i="43"/>
  <c r="H39" i="43"/>
  <c r="F37" i="43"/>
  <c r="H37" i="43" s="1"/>
  <c r="H36" i="43"/>
  <c r="H35" i="43"/>
  <c r="G34" i="43"/>
  <c r="E34" i="43"/>
  <c r="F34" i="43" s="1"/>
  <c r="H34" i="43" s="1"/>
  <c r="G33" i="43"/>
  <c r="F33" i="43"/>
  <c r="H33" i="43" s="1"/>
  <c r="E33" i="43"/>
  <c r="G32" i="43"/>
  <c r="E32" i="43"/>
  <c r="F32" i="43" s="1"/>
  <c r="G31" i="43"/>
  <c r="E31" i="43"/>
  <c r="F31" i="43" s="1"/>
  <c r="E30" i="43"/>
  <c r="F30" i="43" s="1"/>
  <c r="H30" i="43" s="1"/>
  <c r="E29" i="43"/>
  <c r="F29" i="43" s="1"/>
  <c r="H29" i="43" s="1"/>
  <c r="E28" i="43"/>
  <c r="F28" i="43" s="1"/>
  <c r="H28" i="43" s="1"/>
  <c r="G27" i="43"/>
  <c r="E27" i="43"/>
  <c r="F27" i="43" s="1"/>
  <c r="H27" i="43" s="1"/>
  <c r="E26" i="43"/>
  <c r="F26" i="43" s="1"/>
  <c r="H26" i="43" s="1"/>
  <c r="F25" i="43"/>
  <c r="H25" i="43" s="1"/>
  <c r="F24" i="43"/>
  <c r="H24" i="43" s="1"/>
  <c r="H23" i="43"/>
  <c r="E23" i="43"/>
  <c r="F22" i="43"/>
  <c r="H22" i="43" s="1"/>
  <c r="E21" i="43"/>
  <c r="F21" i="43" s="1"/>
  <c r="H21" i="43" s="1"/>
  <c r="E20" i="43"/>
  <c r="F20" i="43" s="1"/>
  <c r="H20" i="43" s="1"/>
  <c r="E19" i="43"/>
  <c r="F19" i="43" s="1"/>
  <c r="E18" i="43"/>
  <c r="F18" i="43" s="1"/>
  <c r="H18" i="43" s="1"/>
  <c r="E17" i="43"/>
  <c r="F17" i="43" s="1"/>
  <c r="H17" i="43" s="1"/>
  <c r="E16" i="43"/>
  <c r="F16" i="43" s="1"/>
  <c r="H16" i="43" s="1"/>
  <c r="E15" i="43"/>
  <c r="F15" i="43" s="1"/>
  <c r="H15" i="43" s="1"/>
  <c r="E14" i="43"/>
  <c r="F14" i="43" s="1"/>
  <c r="H14" i="43" s="1"/>
  <c r="E13" i="43"/>
  <c r="F13" i="43" s="1"/>
  <c r="H13" i="43" s="1"/>
  <c r="E12" i="43"/>
  <c r="F12" i="43" s="1"/>
  <c r="H12" i="43" s="1"/>
  <c r="G11" i="43"/>
  <c r="E11" i="43"/>
  <c r="F11" i="43" s="1"/>
  <c r="G10" i="43"/>
  <c r="E10" i="43"/>
  <c r="F10" i="43" s="1"/>
  <c r="H9" i="43"/>
  <c r="F8" i="43"/>
  <c r="H8" i="43" s="1"/>
  <c r="H7" i="43" l="1"/>
  <c r="H10" i="43"/>
  <c r="H11" i="43"/>
  <c r="H31" i="43"/>
  <c r="H32" i="43"/>
  <c r="H66" i="43"/>
  <c r="H19" i="43"/>
  <c r="G33" i="39"/>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H77" i="43" l="1"/>
  <c r="G36" i="39"/>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<sst xmlns="http://schemas.openxmlformats.org/spreadsheetml/2006/main" count="889" uniqueCount="313">
  <si>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</si>
  <si>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</si>
  <si>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</si>
  <si>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</si>
  <si>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</si>
  <si>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</si>
  <si>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</si>
  <si>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</si>
  <si>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</si>
  <si>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</si>
  <si>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</si>
  <si>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</si>
  <si>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</si>
  <si>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</si>
  <si>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</si>
  <si>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</si>
  <si>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</si>
  <si>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</si>
  <si>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</si>
  <si>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</si>
  <si>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</si>
  <si>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</si>
  <si>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</si>
  <si>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</si>
  <si>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</si>
  <si>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</si>
  <si>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</si>
  <si>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</si>
  <si>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</si>
  <si>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</si>
  <si>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</si>
  <si>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</si>
  <si>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</si>
  <si>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</si>
  <si>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</si>
  <si>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</si>
  <si>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</si>
  <si>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</si>
  <si>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</si>
  <si>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</si>
  <si>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</si>
  <si>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</si>
  <si>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</si>
  <si>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</si>
  <si>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</si>
  <si>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</si>
  <si>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</si>
  <si>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</si>
  <si>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</si>
  <si>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</si>
  <si>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</si>
  <si>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</si>
  <si>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</si>
  <si>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</si>
  <si>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</si>
  <si>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</si>
  <si>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</si>
  <si>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</si>
  <si>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</si>
  <si>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</si>
  <si>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</si>
  <si>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</si>
  <si>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</si>
  <si>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</si>
  <si>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</si>
  <si>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</si>
  <si>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</si>
  <si>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</si>
  <si>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</si>
  <si>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</si>
  <si>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</si>
  <si>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</si>
  <si>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</si>
  <si>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</si>
  <si>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</si>
  <si>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</si>
  <si>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</si>
  <si>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</si>
  <si>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</si>
  <si>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</si>
  <si>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</si>
  <si>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</si>
  <si>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</si>
  <si>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</si>
  <si>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</si>
  <si>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</si>
  <si>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</si>
  <si>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</si>
  <si>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</si>
  <si>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</si>
  <si>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</si>
  <si>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</si>
  <si>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</si>
  <si>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</si>
  <si>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</si>
  <si>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</si>
  <si>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</si>
  <si>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</si>
  <si>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</si>
  <si>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</si>
  <si>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</si>
  <si>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</si>
  <si>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</si>
  <si>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</si>
  <si>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</si>
  <si>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</si>
  <si>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</si>
  <si>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</si>
  <si>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</si>
  <si>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</si>
  <si>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</si>
  <si>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</si>
  <si>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</si>
  <si>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</si>
  <si>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</si>
  <si>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</si>
  <si>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</si>
  <si>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</si>
  <si>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</si>
  <si>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</si>
  <si>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</si>
  <si>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</si>
  <si>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</si>
  <si>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</si>
  <si>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</si>
  <si>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</si>
  <si>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</si>
  <si>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</si>
  <si>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</si>
  <si>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</si>
  <si>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</si>
  <si>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</si>
  <si>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</si>
  <si>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</si>
  <si>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</si>
  <si>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</si>
  <si>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</si>
  <si>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</si>
  <si>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</si>
  <si>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</si>
  <si>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</si>
  <si>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</si>
  <si>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</si>
  <si>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</si>
  <si>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</si>
  <si>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</si>
  <si>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</si>
  <si>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</si>
  <si>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</si>
  <si>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</si>
  <si>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</si>
  <si>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</si>
  <si>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</si>
  <si>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</si>
  <si>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</si>
  <si>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</si>
  <si>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</si>
  <si>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</si>
  <si>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</si>
  <si>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</si>
  <si>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</si>
  <si>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</si>
  <si>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</si>
  <si>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</si>
  <si>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</si>
  <si>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</si>
  <si>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</si>
  <si>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</si>
  <si>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</si>
  <si>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</si>
  <si>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</si>
  <si>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</si>
  <si>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</si>
  <si>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</si>
  <si>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</si>
  <si>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</si>
  <si>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</si>
  <si>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</si>
  <si>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</si>
  <si>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</si>
  <si>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</si>
  <si>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</si>
  <si>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</si>
  <si>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</si>
  <si>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</si>
  <si>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</si>
  <si>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</si>
  <si>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</si>
  <si>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</si>
  <si>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</si>
  <si>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</si>
  <si>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</si>
  <si>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</si>
  <si>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</si>
  <si>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</si>
  <si>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</si>
  <si>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</si>
  <si>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</si>
  <si>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</si>
  <si>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</si>
  <si>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</si>
  <si>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</si>
  <si>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</si>
  <si>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</si>
  <si>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</si>
  <si>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</si>
  <si>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</si>
  <si>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ASISTIR AL MUNICIPIO DE SAN LUIS RÍO COLORADO, A FIN DE ATENDER AGENDA DE TRABAJO DE LA DIRIGENCIA ESTATAL DE SINTACEPTES (REUNIÓN CON PROFESORES Y SUPERVISIÓN PARA INFRAESTRUCTURA Y EQUIPO)</t>
  </si>
  <si>
    <t>CYNTHIA  MONTIJO CRUZ</t>
  </si>
  <si>
    <t>ASISTIR A REUNIÓN DE SEGUIMIENTO DEL PROGRAMA APRENDIZAJE EN LA EMPRESA EN MAQUILAS TETAKAWI, GUAYMAS, SONORA.</t>
  </si>
  <si>
    <t>Periodo comprendido: MARZO 2019</t>
  </si>
  <si>
    <t>Fecha de Actualización:  MARZO 2019</t>
  </si>
  <si>
    <t>DIRECTORA DE VINCULACIÓN</t>
  </si>
  <si>
    <t>TITULAR DE LA UNIDAD DE ASUNTOS JURÍDICOS</t>
  </si>
  <si>
    <t>MARÍA DEL CARMEN DUARTE ESPARZA</t>
  </si>
  <si>
    <t>DIRECTOR ACADÉMICA</t>
  </si>
  <si>
    <t>RENÉ SANTA CRUZ LUNA</t>
  </si>
  <si>
    <t>RECEPCIÓN DE TORNO Y EQUIPO DE SOLDADURA ENTREGADO POR ISIE, EN PLANTEL CONALEP NACOZARI</t>
  </si>
  <si>
    <t>ASISTIR REUNIÓN EL DÍA MIÉRCOLES 27 DE MARZO 2019, CON PERSONAL DOCENTE Y ADMINISTRATIVO DEL PLANTEL NOGALES, CON FINALIDAD DE DAR SEGUIMIENTO AL MODELO MEXICANO DE FORMACIÓN DUAL.</t>
  </si>
  <si>
    <t xml:space="preserve">     </t>
  </si>
  <si>
    <t>MARIBEL BURROLA VÁSQUEZ</t>
  </si>
  <si>
    <t>SEGUIMIENTO DE ASPECTOS ACADÉMICOS DEL PROGRAMA DE MODELO MEXICANO DE FORMACIÓN DUAL EN PLANTEL  NOGALES</t>
  </si>
  <si>
    <t>JESÚS MORENO LEYVA</t>
  </si>
  <si>
    <t>ASISTENTE DE SERVICIOS BÁSICOS</t>
  </si>
  <si>
    <t>ALMA BERENISE BUSTAMANTE ALVAREZ</t>
  </si>
  <si>
    <t>ASISTIR EL DÍA MARTES 26 DE MARZO 2019, A REUNIÓN DEL COMITÉ DE VINCULACIÓN DEL PLANTEL NOGALES Y EL DÍA MIERCOLES 27 DE MARZO DEL PRESENTE, A ATENDER CITA CON INDEX PARA PROMOVER LOS SERVICIOS DE CONALEP SONORA.</t>
  </si>
  <si>
    <t>CARLOS ALBERTO XIBILLÉ BUSTAMANTE</t>
  </si>
  <si>
    <t>DIRECTORA ACADÉMICA</t>
  </si>
  <si>
    <t>ASISTIR A LA REUNIÓN NACIONAL DE DIRECTORES GENERALES DE COLEGIOS ESTATALES EN LA CD. DE GUADALAJARA, JALISCO.</t>
  </si>
  <si>
    <t xml:space="preserve">ASISTIR A REUNIÓN DEL DÍA MIÉRCOLES 27 DE MARZO DEL PRESENTE, CON PERSONAL DOCENTE Y ADMINISTRATIVO EN PLANTEL NOGALES, CON LA FINALIDAD DE DAR SEGUIMIENTO AL MODELO MEXICANO DE FORMACIÓN DUAL Y EL DÍA JUEVES 28 ASISTIR A PLANTEL CONALEP CABORCA A REUNIÓN DE COMITÉ DE VINCULACIÓN </t>
  </si>
  <si>
    <t>TRASLADAR A DIRECTOR GENERAL AL MUNICIPIO DE SAN LUIS RÍO COLORADO</t>
  </si>
  <si>
    <t>LUIS ALFREDO MEDRANO TABANICO</t>
  </si>
  <si>
    <t>COMISIONADO A LA MINA CD. DE NACOZARI, SON., A UNA VISITA ESCOLAR ACOMPAÑADO POR ALUMNOS DEL 604 DE MECATRÓNICA Y 3 ALUMNAS MÁS DEL 603 DE ADMINISTRACION EL DÍA 01 DE MARZO DEL PRESENTE AÑO.</t>
  </si>
  <si>
    <t xml:space="preserve"> HERMOSILLO II</t>
  </si>
  <si>
    <t>PROMOTOR CULTURAL Y DEPORTIVO</t>
  </si>
  <si>
    <t>ACUDIR A LA CIUDAD DE HERMOSILLO, SON., EL DÍA 11 Y 12 DE MARZO A EMPRESA TELEMAX A PROGRAMA GENTE POSITIVA</t>
  </si>
  <si>
    <t>ASISTIR A CAPACITACIÓN EXTRAORDINARIA EN LAS ÁREAS DE SERVICIOS ESCOLARES Y FORMACIÓN TÉCNICA EN LAS INSTALACIOANES DE DIRECCIÓN GENERAL UBICADAS EN HERMOSILLO, SON., LOS DÍAS 12 Y 13 DE MARZO 2019</t>
  </si>
  <si>
    <t>JOSÉ LUIS ISLAS PACHECO</t>
  </si>
  <si>
    <t>MITCHEL ALEJANDRA HERRERA GALINDO</t>
  </si>
  <si>
    <t>ORIENTADOR</t>
  </si>
  <si>
    <t>JOSÉ REFUGIO ALMADA GUTIERREZ</t>
  </si>
  <si>
    <t>REUNIÓN DE CAPACITACIÓN PARA JEFES DE FORMACIÓN TÉCNICA Y ESCOLARES HERMOSILLO, SONORA.</t>
  </si>
  <si>
    <t>SECRETARIA C</t>
  </si>
  <si>
    <t>MARIBEL VILLA RODRÍGUEZ</t>
  </si>
  <si>
    <t>MARÍA DE LA LUZ PÉREZ HERNÁNDEZ</t>
  </si>
  <si>
    <t>ADMINISTRATIVO</t>
  </si>
  <si>
    <t>SERVICIOS ESCOLARES</t>
  </si>
  <si>
    <t>CLAUDIA ANGÉLICA MARTÍNEZ DÍAZ</t>
  </si>
  <si>
    <t>REFUGIO SAMANIEGO BADILLA</t>
  </si>
  <si>
    <t>ENCARGADO DEL PLANTEL</t>
  </si>
  <si>
    <t>KARINA EDITH ONTIVEROS LÓPEZ</t>
  </si>
  <si>
    <t>ASISTIR A HERMOSILLO, SON.,  CON MOTIVO DE REUNIÓN CON DIRECTOR GENERAL DEL CONALEP</t>
  </si>
  <si>
    <t>SAN LUIS RÍO COLORADO</t>
  </si>
  <si>
    <t>AMALIA MARTÍNEZ BECERRA</t>
  </si>
  <si>
    <t>ACUDIR A LA CIUDAD DE MEXICALI, B.C. EL DÍA 19 DE MARZO 2019, A FIRMA DE CONVENIO DE COLABORACIÓN ACADÉMICA EN CAMPOS CLÍNICOS Y SERVICIO SOCIAL;  POR DISPOSICIÓN DE LA DIRECCIÓN DEL IMSS SE ESTA CONVOCANDO DE FORMA URGENTE A LA FIRMA DE CONVENIO YA QUE DE NO FIRMARSE  NO SERÁN RECIBIDOS LOS ALUMNOS DE CAMPOS CLÍNICOS EN LOS HOSPITALES IMSS</t>
  </si>
  <si>
    <t>VIDAL VALENTE CID MANRIQUEZ</t>
  </si>
  <si>
    <t>JOSEFINA ELENA LEÓN FLORES</t>
  </si>
  <si>
    <t>VISITA A LAS EMPRESAS EN RELACIÓN AL PROCESO DE FORMULA 1</t>
  </si>
  <si>
    <t>OSWALDO ANAYA MALDONADO</t>
  </si>
  <si>
    <t>OBREGÓN</t>
  </si>
  <si>
    <t>MARTHA TERESA PÉREZ CÁZAREZ</t>
  </si>
  <si>
    <t>ASISTIR A REUNIÓN REGIONAL DE LA COMISIÓN PERMANENTE DE CONTRALORES ESTADO-MUNICIPIO, EN ALAMOS, SONORA.</t>
  </si>
  <si>
    <t>VICTOR HUGO MORALES OROZCO</t>
  </si>
  <si>
    <t>LEOPOLDO PLAZA RUÍZ</t>
  </si>
  <si>
    <t xml:space="preserve">TRASLADAR A DIRECTORES DE LOS PLANTELES DEL SUR DEL ESTADO (GUAYMAS, EMPALME, CAJEME, NAVOJOA Y HUATABAMPO) A LA CD. DE ALAMOS, SONORA, A REUNIÓN CONVOCATORIA DE SERVIDORES PÚBLICOS ESTATALES REUNIÓN SUR, DEL DÍA 22 DE MARZO 2019. </t>
  </si>
  <si>
    <t>ROBERTO ÁVILA ESPEJO</t>
  </si>
  <si>
    <t>DIRECTORA DE PLANTEL</t>
  </si>
  <si>
    <t>PRISCILA DURAZO OTHÓN</t>
  </si>
  <si>
    <t>MARTÍN CÉSAR MARTÍNEZ MURRIETA</t>
  </si>
  <si>
    <t>ANDRÉS ALFREDO BAÑEZ CHOLLET</t>
  </si>
  <si>
    <t xml:space="preserve"> RICARDO ARNULFO  YEOMANS OROZCO</t>
  </si>
  <si>
    <t xml:space="preserve">ASISTIR A CURSO SEMIPRESENCIAL "FORMACIÓN DE LÍDERES EDUCATIVOS EN COACHING DESARROLLADOR Y ONTOLÓGICO" QUE SERÁ IMPARTIDO POR EL CENTRO REGIONAL DE FORMACIÓN PROFESIONAL DOCENTE DE SONORA               ( CRESON), EN 4 SESIONES PRESENCIALES Y ACTIVIDADES </t>
  </si>
  <si>
    <t>ALEJANDRO SÁNCHEZ HERNÁNDEZ</t>
  </si>
  <si>
    <t>LOURDES VILLEGAS LUQUE</t>
  </si>
  <si>
    <t>ANGELICA PATRICIA VÁZQUEZ RODRÍGUEZ</t>
  </si>
  <si>
    <t>TUTOR ESCOLAR</t>
  </si>
  <si>
    <t>MACARIA GUADALUPE MONTOYA LÓPEZ</t>
  </si>
  <si>
    <t>ASISTENTE ESCOLAR Y SOCIAL</t>
  </si>
  <si>
    <t>EDELMIRA NEVAREZ AVILÉS</t>
  </si>
  <si>
    <t>ASISTENTE ESCOLAR Y SOC</t>
  </si>
  <si>
    <t>ABEL GRIJALVA FEDERICO</t>
  </si>
  <si>
    <t>ASISTIR AL CURSO TALLER DE ORIENTADORES 2019, CON EL TEMA "LA ESTRATEGIA DEL OCÉANO AZUL UN RETO PARA EDUCACIÓN " EL DÍA VIERNES 01 DE MARZO 2019, EN LA CIUDAD DE HERMOSILLO, SON.</t>
  </si>
  <si>
    <t>PEDRO ORTÍZ ALVAREZ</t>
  </si>
  <si>
    <t xml:space="preserve">ERIKA ISABEL LEYVA ORTIZ </t>
  </si>
  <si>
    <t>ASISTIR A HERMOSILLO, SONORA, A CAPACITACIÓN EXTRAORDINARIA DEL ÁREA ACADÉMICA</t>
  </si>
  <si>
    <t>ASISTIR A HERMOSILLO, SONORA, A CAPACITACIÓN EN ATENCIÓN A LOS PROCESOS ACADÉMICOS</t>
  </si>
  <si>
    <t xml:space="preserve">ASISTIR AL MUNICIPIO DE AGUA PRIETA PARA LLEVAR A CABO NOMBRAMIETNO DEL ENCARGADO DEL PLANTEL, POR RENUNCIA DEL DIRECTOR ROBERTO ÁVILA ESPEJO </t>
  </si>
  <si>
    <t>AUDITOR ADMINISTRATIVO</t>
  </si>
  <si>
    <t>TRASLADAR AL DIRECTOR GENERAL AL MUNICIPIO DE AGUA PRIETA</t>
  </si>
  <si>
    <t>TRASLADAR A DIRECTOR GENERAL AL MUNICIPIO DE SAN LUIS RÍO COLORADO, SONORA</t>
  </si>
  <si>
    <t>ALEJANDRO GONZALEZ GALLEGO</t>
  </si>
  <si>
    <t>MARTINA ALBERTINA TRASVIÑA HERNÁNDEZ</t>
  </si>
  <si>
    <t>KARLA MARCELA CORDOBA ANDRADE</t>
  </si>
  <si>
    <t>ASISTIR EL DÍA 26 DE MARZO DEL PRESENTE, A REUNIÓN DEL COMITÉ DE VINCULACIÓN DEL PLANTEL NOGALES Y EL DÍA MIÉRCOLES 27 DE MARZO DEL PRESENTE A ATENDER CITA CON INDEX PARA PROMOVER LOS SERVICIOS DE CONALEP SONORA.</t>
  </si>
  <si>
    <t>MARIA SILVIA GASTÉLUM RAMÍREZ</t>
  </si>
  <si>
    <t>ACUDIR A LA CIUDAD DE HERMOSILLO, SONORA, EL DÍA 23 DE MARZO DEL 2019, PARA SU PARTICIPACIÓN EN EL DIPLOMADO DE FORMACIÓN DE LÍDERES EDUCATIVOS EN COACHING DESARROLLADOR Y ONTOLÓGICO EL CUAL ES CONVOCADO POR LA SECRETARIA DE EDUCACIÓN Y CULTURA Y EL CENTRO REGIONAL DE FORMACIÓN PROFESIONAL DOCENTE DE SONORA.</t>
  </si>
  <si>
    <t xml:space="preserve">   </t>
  </si>
  <si>
    <t>ACUDIR A LA CIUDAD DE MEXICALI, B.C. EL DÍA 29 DE MARZO 2019, A FIRMA DE CONVENIO DE COLABORACIÓN ACADÉMICA EN CAMPOS CLÍNICOS Y SERVICIO SOCIAL;  POR DISPOSICIÓN DE LA DIRECCIÓN DEL IMSS SE ESTA CONVOCANDO DE FORMA URGENTE A LA FIRMA DE CONVENIO YA QUE DE NO FIRMARSE  NO SERÁN RECIBIDOS LOS ALUMNOS DE CAMPOS CLÍNICOS EN LOS HOSPITALES IMSS</t>
  </si>
  <si>
    <t>MARÍA SILVIA GASTÉLUM RAMÍREZ</t>
  </si>
  <si>
    <t>ASISTIR AL MUNICIPIO DE AGUA PRIETA, SONORA,  PARA PARTICIPAR EN LA TERCERA EXPO OFERTA EDUCATIVA REALIZADA EN EL PLANTEL DE ESE MUNICIPIO.</t>
  </si>
  <si>
    <t>ASISTIR AL MUNICIPIO DE CABORCA, SONORA,  PARA LLEVAR A CABO REUNIONES CON EL EQUIPO ESTUDIANTIL DE ROBÓTICA QUE PARTICIÁRÁ EN EVENTO A REALIZARSE EN MOTERREY, N.L. ASÍ MISMO, REUNIÓN CON LOS PATROCIANDORES DE LA MINERA FRESNILLO</t>
  </si>
  <si>
    <t>ASISTIR AL MUNICIPIO DE SAN LUIS RÍO COLORADO, SONORA,  A FIN DE ATENDER AGENDA DE TRABAJO DE LA DIRIGENCIA ESTATAL DE SINTACEPTES (REUNIÓN CON PROFESORES Y SUPERVISIÓN PARA INFRAESTRUCTURA Y EQUIPO)</t>
  </si>
  <si>
    <t>ASISTIR A PLANTEL SAN LUIS RÍO COLORADO, SONORA, CON MOTIVO DE SUPERVISIÓN.</t>
  </si>
  <si>
    <t>TRASLADAR A DIRECTOR GENERAL AL MUNICIPIO DE CABORCA, SONORA.</t>
  </si>
  <si>
    <t>LINVANIA REYES LUCANO</t>
  </si>
  <si>
    <t>JOSÉ REFUGIO ALMADA GUTIÉRREZ</t>
  </si>
  <si>
    <t>REUNIÓN CON EL ÁREA ACADÉMICA EN HERMOSILLO, SON., PARA REVISIÓN DE CASOS ESPECIALES DEL PLANTEL</t>
  </si>
  <si>
    <t>HILDA GABRIELA CASTAÑEDA QUESNEY</t>
  </si>
  <si>
    <t>ACUDIR A LA CIUDAD DE HERMOSILLO, SON., EL DÍA 23 DE MARZO 2019,  PARA PARTICIPAR EN EL DIPLOMADO DE FORMACIÓN DE LÍDERES EDUCATIVOS EN COACHING DESARROLLADOR Y ONTOLÓGICO EL CUAL ES CONVOCADO POR LA SECRETARIA DE EDUCACIÓN Y CULTURA Y EL CENTRO REGIONAL DE FORMACIÓN PROFESIONAL DOCENTE DE SONORA.</t>
  </si>
  <si>
    <t xml:space="preserve">      </t>
  </si>
  <si>
    <t xml:space="preserve">ENTREVISTA A PERSONAL PARA CUBRIR PUESTO DE ADMINISTRADOR DEL PLANTEL  NOGALES Y CHECAR METROS DE LOZA PARA DAR SERVICIO DE IMPERMEABILIZACIÓN </t>
  </si>
  <si>
    <t xml:space="preserve">GASTOS DE CAMINO </t>
  </si>
  <si>
    <t>GASTOS DE VIAJE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</si>
</sst>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68">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distributed"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distributed" wrapText="1"/>
    </xf>
    <xf numFmtId="14" fontId="3" fillId="0" borderId="2" xfId="0" applyNumberFormat="1" applyFont="1" applyFill="1" applyBorder="1" applyAlignment="1">
      <alignment horizontal="center" vertical="distributed"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14" fontId="3" fillId="0" borderId="0" xfId="0" applyNumberFormat="1" applyFont="1" applyFill="1"/>
    <xf numFmtId="0" fontId="3" fillId="0" borderId="0" xfId="0" applyFont="1" applyFill="1"/>
    <xf numFmtId="14" fontId="3" fillId="0" borderId="0" xfId="0" applyNumberFormat="1" applyFont="1" applyFill="1" applyBorder="1" applyAlignment="1">
      <alignment horizontal="center" vertical="distributed" wrapText="1"/>
    </xf>
    <xf numFmtId="14" fontId="3" fillId="0" borderId="0" xfId="0" applyNumberFormat="1" applyFont="1" applyFill="1" applyBorder="1"/>
    <xf numFmtId="0" fontId="3" fillId="0" borderId="0" xfId="0" applyFont="1" applyFill="1" applyAlignment="1">
      <alignment horizontal="center" vertical="center"/>
    </xf>
    <xf numFmtId="0" fontId="3" fillId="0" borderId="0" xfId="0" applyFont="1" applyFill="1" applyBorder="1"/>
    <xf numFmtId="0" fontId="19" fillId="0" borderId="0" xfId="0" applyFont="1" applyFill="1" applyAlignment="1">
      <alignment horizontal="left"/>
    </xf>
    <xf numFmtId="0" fontId="19" fillId="0" borderId="0" xfId="0" applyFont="1" applyFill="1" applyAlignment="1">
      <alignment horizontal="center"/>
    </xf>
    <xf numFmtId="4" fontId="19" fillId="0" borderId="0" xfId="0" applyNumberFormat="1" applyFont="1" applyFill="1" applyAlignment="1">
      <alignment horizontal="center"/>
    </xf>
    <xf numFmtId="14" fontId="19"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4" fontId="3" fillId="0" borderId="16" xfId="0" applyNumberFormat="1" applyFont="1" applyFill="1" applyBorder="1" applyAlignment="1">
      <alignment horizontal="center" vertical="distributed" wrapText="1"/>
    </xf>
    <xf numFmtId="14" fontId="3" fillId="0" borderId="16" xfId="0" applyNumberFormat="1" applyFont="1" applyFill="1" applyBorder="1" applyAlignment="1">
      <alignment horizontal="center" vertical="distributed" wrapText="1"/>
    </xf>
    <xf numFmtId="4" fontId="3" fillId="0" borderId="0" xfId="0" applyNumberFormat="1" applyFont="1" applyFill="1" applyBorder="1" applyAlignment="1">
      <alignment horizontal="center" vertical="distributed" wrapText="1"/>
    </xf>
    <xf numFmtId="0" fontId="3" fillId="0" borderId="0" xfId="0" applyNumberFormat="1" applyFont="1" applyFill="1" applyBorder="1" applyAlignment="1">
      <alignment horizontal="center" vertical="distributed" wrapText="1"/>
    </xf>
    <xf numFmtId="0" fontId="14" fillId="0" borderId="0" xfId="0" applyFont="1" applyFill="1" applyAlignment="1">
      <alignment horizontal="center" vertical="center"/>
    </xf>
    <xf numFmtId="0" fontId="14" fillId="0" borderId="0" xfId="0" applyFont="1" applyFill="1" applyAlignment="1">
      <alignment horizontal="center"/>
    </xf>
    <xf numFmtId="4" fontId="14" fillId="0" borderId="0" xfId="0" applyNumberFormat="1" applyFont="1" applyFill="1" applyAlignment="1">
      <alignment horizontal="center" vertical="center"/>
    </xf>
    <xf numFmtId="14" fontId="14" fillId="0" borderId="0" xfId="0" applyNumberFormat="1" applyFont="1" applyFill="1"/>
    <xf numFmtId="0" fontId="14" fillId="0" borderId="0" xfId="0" applyFont="1" applyFill="1" applyBorder="1"/>
    <xf numFmtId="0" fontId="14" fillId="0" borderId="0" xfId="0" applyFont="1" applyFill="1"/>
    <xf numFmtId="14" fontId="15" fillId="0" borderId="0" xfId="0" applyNumberFormat="1" applyFont="1" applyFill="1" applyAlignment="1">
      <alignment horizontal="right"/>
    </xf>
    <xf numFmtId="0" fontId="3" fillId="0" borderId="0" xfId="0" applyFont="1" applyFill="1" applyAlignment="1">
      <alignment horizontal="center"/>
    </xf>
    <xf numFmtId="4" fontId="3" fillId="0" borderId="0" xfId="0" applyNumberFormat="1" applyFont="1" applyFill="1" applyAlignment="1">
      <alignment horizontal="center" vertical="center"/>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19" fillId="0" borderId="0" xfId="0" applyFont="1" applyFill="1" applyAlignment="1">
      <alignment horizontal="center"/>
    </xf>
    <xf numFmtId="0" fontId="19" fillId="0" borderId="0" xfId="0" applyFont="1" applyFill="1" applyAlignment="1">
      <alignment horizontal="left" vertic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84668</xdr:colOff>
      <xdr:row>76</xdr:row>
      <xdr:rowOff>21164</xdr:rowOff>
    </xdr:from>
    <xdr:to>
      <xdr:col>8</xdr:col>
      <xdr:colOff>645583</xdr:colOff>
      <xdr:row>83</xdr:row>
      <xdr:rowOff>105833</xdr:rowOff>
    </xdr:to>
    <xdr:sp macro="" textlink="">
      <xdr:nvSpPr>
        <xdr:cNvPr id="2" name="1 CuadroTexto"/>
        <xdr:cNvSpPr txBox="1"/>
      </xdr:nvSpPr>
      <xdr:spPr>
        <a:xfrm>
          <a:off x="84668" y="60208581"/>
          <a:ext cx="13102165" cy="490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a:t>
          </a:r>
          <a:endParaRPr lang="es-MX" b="1">
            <a:effectLst/>
          </a:endParaRPr>
        </a:p>
        <a:p>
          <a:r>
            <a:rPr lang="es-MX" sz="1100" b="1"/>
            <a:t>		</a:t>
          </a:r>
          <a:r>
            <a:rPr lang="es-MX" sz="1300" b="1"/>
            <a:t>C.P. CINTHIA</a:t>
          </a:r>
          <a:r>
            <a:rPr lang="es-MX" sz="1300" b="1" baseline="0"/>
            <a:t> GPE LOPEZ VALENCIA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62" t="s">
        <v>12</v>
      </c>
      <c r="B1" s="162"/>
      <c r="C1" s="162"/>
      <c r="D1" s="162"/>
      <c r="E1" s="162"/>
      <c r="F1" s="162"/>
      <c r="G1" s="162"/>
      <c r="H1" s="162"/>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63" t="s">
        <v>90</v>
      </c>
      <c r="C1" s="163"/>
      <c r="D1" s="163"/>
      <c r="E1" s="163"/>
      <c r="F1" s="163"/>
      <c r="G1" s="163"/>
      <c r="H1" s="163"/>
      <c r="I1" s="88"/>
      <c r="J1" s="89"/>
    </row>
    <row r="2" spans="1:10" s="69" customFormat="1" ht="27" customHeight="1" x14ac:dyDescent="0.3">
      <c r="A2" s="87"/>
      <c r="B2" s="164" t="s">
        <v>91</v>
      </c>
      <c r="C2" s="164"/>
      <c r="D2" s="164"/>
      <c r="E2" s="164"/>
      <c r="F2" s="164"/>
      <c r="G2" s="164"/>
      <c r="H2" s="164"/>
      <c r="I2" s="88"/>
      <c r="J2" s="89"/>
    </row>
    <row r="3" spans="1:10" s="69" customFormat="1" ht="20.100000000000001" customHeight="1" x14ac:dyDescent="0.3">
      <c r="A3" s="87"/>
      <c r="B3" s="165" t="s">
        <v>123</v>
      </c>
      <c r="C3" s="165"/>
      <c r="D3" s="165"/>
      <c r="E3" s="165"/>
      <c r="F3" s="165"/>
      <c r="G3" s="165"/>
      <c r="H3" s="165"/>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63" t="s">
        <v>90</v>
      </c>
      <c r="C1" s="163"/>
      <c r="D1" s="163"/>
      <c r="E1" s="163"/>
      <c r="F1" s="163"/>
      <c r="G1" s="163"/>
      <c r="H1" s="163"/>
      <c r="I1" s="88"/>
      <c r="J1" s="89"/>
    </row>
    <row r="2" spans="1:11" s="69" customFormat="1" ht="27" customHeight="1" x14ac:dyDescent="0.3">
      <c r="A2" s="87"/>
      <c r="B2" s="164" t="s">
        <v>94</v>
      </c>
      <c r="C2" s="164"/>
      <c r="D2" s="164"/>
      <c r="E2" s="164"/>
      <c r="F2" s="164"/>
      <c r="G2" s="164"/>
      <c r="H2" s="164"/>
      <c r="I2" s="88"/>
      <c r="J2" s="89"/>
    </row>
    <row r="3" spans="1:11" s="69" customFormat="1" ht="20.100000000000001" customHeight="1" x14ac:dyDescent="0.3">
      <c r="A3" s="87"/>
      <c r="B3" s="165" t="s">
        <v>123</v>
      </c>
      <c r="C3" s="165"/>
      <c r="D3" s="165"/>
      <c r="E3" s="165"/>
      <c r="F3" s="165"/>
      <c r="G3" s="165"/>
      <c r="H3" s="165"/>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62" t="s">
        <v>12</v>
      </c>
      <c r="B1" s="162"/>
      <c r="C1" s="162"/>
      <c r="D1" s="162"/>
      <c r="E1" s="162"/>
      <c r="F1" s="162"/>
      <c r="G1" s="162"/>
      <c r="H1" s="162"/>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63" t="s">
        <v>90</v>
      </c>
      <c r="C1" s="163"/>
      <c r="D1" s="163"/>
      <c r="E1" s="163"/>
      <c r="F1" s="163"/>
      <c r="G1" s="163"/>
      <c r="H1" s="163"/>
      <c r="I1" s="88"/>
      <c r="J1" s="89"/>
    </row>
    <row r="2" spans="1:10" s="69" customFormat="1" ht="27" customHeight="1" x14ac:dyDescent="0.3">
      <c r="A2" s="87"/>
      <c r="B2" s="164" t="s">
        <v>91</v>
      </c>
      <c r="C2" s="164"/>
      <c r="D2" s="164"/>
      <c r="E2" s="164"/>
      <c r="F2" s="164"/>
      <c r="G2" s="164"/>
      <c r="H2" s="164"/>
      <c r="I2" s="88"/>
      <c r="J2" s="89"/>
    </row>
    <row r="3" spans="1:10" s="69" customFormat="1" ht="20.100000000000001" customHeight="1" x14ac:dyDescent="0.3">
      <c r="A3" s="87"/>
      <c r="B3" s="165" t="s">
        <v>154</v>
      </c>
      <c r="C3" s="165"/>
      <c r="D3" s="165"/>
      <c r="E3" s="165"/>
      <c r="F3" s="165"/>
      <c r="G3" s="165"/>
      <c r="H3" s="165"/>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1" zoomScale="90" zoomScaleNormal="70" zoomScaleSheetLayoutView="90" workbookViewId="0">
      <selection activeCell="D9" sqref="D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63" t="s">
        <v>90</v>
      </c>
      <c r="C1" s="163"/>
      <c r="D1" s="163"/>
      <c r="E1" s="163"/>
      <c r="F1" s="163"/>
      <c r="G1" s="163"/>
      <c r="H1" s="163"/>
      <c r="I1" s="88"/>
      <c r="J1" s="99"/>
      <c r="K1" s="100"/>
    </row>
    <row r="2" spans="1:11" s="69" customFormat="1" ht="27" customHeight="1" x14ac:dyDescent="0.3">
      <c r="A2" s="87"/>
      <c r="B2" s="164" t="s">
        <v>94</v>
      </c>
      <c r="C2" s="164"/>
      <c r="D2" s="164"/>
      <c r="E2" s="164"/>
      <c r="F2" s="164"/>
      <c r="G2" s="164"/>
      <c r="H2" s="164"/>
      <c r="I2" s="88"/>
      <c r="J2" s="99"/>
      <c r="K2" s="100"/>
    </row>
    <row r="3" spans="1:11" s="69" customFormat="1" ht="20.100000000000001" customHeight="1" x14ac:dyDescent="0.3">
      <c r="A3" s="87"/>
      <c r="B3" s="165" t="s">
        <v>154</v>
      </c>
      <c r="C3" s="165"/>
      <c r="D3" s="165"/>
      <c r="E3" s="165"/>
      <c r="F3" s="165"/>
      <c r="G3" s="165"/>
      <c r="H3" s="165"/>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5"/>
  <sheetViews>
    <sheetView tabSelected="1" view="pageBreakPreview" topLeftCell="B1" zoomScale="90" zoomScaleNormal="70" zoomScaleSheetLayoutView="90" workbookViewId="0">
      <selection activeCell="B2" sqref="B2:H2"/>
    </sheetView>
  </sheetViews>
  <sheetFormatPr baseColWidth="10" defaultRowHeight="12.75" x14ac:dyDescent="0.2"/>
  <cols>
    <col min="1" max="1" width="18.7109375" style="140" customWidth="1"/>
    <col min="2" max="2" width="32" style="160" customWidth="1"/>
    <col min="3" max="3" width="18.42578125" style="140" customWidth="1"/>
    <col min="4" max="4" width="61.28515625" style="140" customWidth="1"/>
    <col min="5" max="5" width="10" style="161" customWidth="1"/>
    <col min="6" max="8" width="15.85546875" style="140" customWidth="1"/>
    <col min="9" max="9" width="15" style="136" bestFit="1" customWidth="1"/>
    <col min="10" max="10" width="11.85546875" style="141" bestFit="1" customWidth="1"/>
    <col min="11" max="11" width="11.42578125" style="141"/>
    <col min="12" max="16384" width="11.42578125" style="137"/>
  </cols>
  <sheetData>
    <row r="1" spans="1:11" ht="27.75" customHeight="1" x14ac:dyDescent="0.2">
      <c r="B1" s="166" t="s">
        <v>90</v>
      </c>
      <c r="C1" s="166"/>
      <c r="D1" s="166"/>
      <c r="E1" s="166"/>
      <c r="F1" s="166"/>
      <c r="G1" s="166"/>
      <c r="H1" s="166"/>
    </row>
    <row r="2" spans="1:11" ht="27" customHeight="1" x14ac:dyDescent="0.3">
      <c r="B2" s="164" t="s">
        <v>312</v>
      </c>
      <c r="C2" s="164"/>
      <c r="D2" s="164"/>
      <c r="E2" s="164"/>
      <c r="F2" s="164"/>
      <c r="G2" s="164"/>
      <c r="H2" s="164"/>
    </row>
    <row r="3" spans="1:11" ht="20.100000000000001" customHeight="1" x14ac:dyDescent="0.2">
      <c r="B3" s="167" t="s">
        <v>210</v>
      </c>
      <c r="C3" s="167"/>
      <c r="D3" s="167"/>
      <c r="E3" s="167"/>
      <c r="F3" s="167"/>
      <c r="G3" s="167"/>
      <c r="H3" s="167"/>
    </row>
    <row r="4" spans="1:11" ht="20.100000000000001" customHeight="1" x14ac:dyDescent="0.2">
      <c r="B4" s="142" t="s">
        <v>211</v>
      </c>
      <c r="C4" s="143"/>
      <c r="D4" s="143"/>
      <c r="E4" s="144"/>
      <c r="F4" s="143"/>
      <c r="G4" s="143"/>
      <c r="H4" s="143"/>
    </row>
    <row r="5" spans="1:11" ht="20.100000000000001" customHeight="1" x14ac:dyDescent="0.2">
      <c r="B5" s="143"/>
      <c r="C5" s="143"/>
      <c r="D5" s="143"/>
      <c r="E5" s="144"/>
      <c r="F5" s="143"/>
      <c r="G5" s="143"/>
      <c r="H5" s="144"/>
    </row>
    <row r="6" spans="1:11" ht="45.75" customHeight="1" x14ac:dyDescent="0.2">
      <c r="A6" s="134" t="s">
        <v>98</v>
      </c>
      <c r="B6" s="134" t="s">
        <v>0</v>
      </c>
      <c r="C6" s="134" t="s">
        <v>92</v>
      </c>
      <c r="D6" s="134" t="s">
        <v>93</v>
      </c>
      <c r="E6" s="135" t="s">
        <v>95</v>
      </c>
      <c r="F6" s="134" t="s">
        <v>97</v>
      </c>
      <c r="G6" s="134" t="s">
        <v>311</v>
      </c>
      <c r="H6" s="134" t="s">
        <v>96</v>
      </c>
      <c r="I6" s="145" t="s">
        <v>100</v>
      </c>
    </row>
    <row r="7" spans="1:11" ht="79.5" customHeight="1" x14ac:dyDescent="0.2">
      <c r="A7" s="130" t="s">
        <v>44</v>
      </c>
      <c r="B7" s="131" t="s">
        <v>101</v>
      </c>
      <c r="C7" s="131" t="s">
        <v>46</v>
      </c>
      <c r="D7" s="131" t="s">
        <v>207</v>
      </c>
      <c r="E7" s="129">
        <f>2700+500</f>
        <v>3200</v>
      </c>
      <c r="F7" s="129">
        <f>E7</f>
        <v>3200</v>
      </c>
      <c r="G7" s="129">
        <f>2914.28+390</f>
        <v>3304.28</v>
      </c>
      <c r="H7" s="129">
        <f t="shared" ref="H7:H14" si="0">SUM(F7:G7)</f>
        <v>6504.2800000000007</v>
      </c>
      <c r="I7" s="133">
        <v>43535</v>
      </c>
      <c r="J7" s="139"/>
      <c r="K7" s="139"/>
    </row>
    <row r="8" spans="1:11" ht="84.75" customHeight="1" x14ac:dyDescent="0.2">
      <c r="A8" s="130" t="s">
        <v>44</v>
      </c>
      <c r="B8" s="131" t="s">
        <v>208</v>
      </c>
      <c r="C8" s="131" t="s">
        <v>102</v>
      </c>
      <c r="D8" s="131" t="s">
        <v>209</v>
      </c>
      <c r="E8" s="129">
        <v>400</v>
      </c>
      <c r="F8" s="129">
        <f>SUM(E8)</f>
        <v>400</v>
      </c>
      <c r="G8" s="129"/>
      <c r="H8" s="129">
        <f t="shared" si="0"/>
        <v>400</v>
      </c>
      <c r="I8" s="133">
        <v>43531</v>
      </c>
      <c r="J8" s="139"/>
      <c r="K8" s="139"/>
    </row>
    <row r="9" spans="1:11" ht="131.25" customHeight="1" x14ac:dyDescent="0.2">
      <c r="A9" s="130" t="s">
        <v>44</v>
      </c>
      <c r="B9" s="131" t="s">
        <v>298</v>
      </c>
      <c r="C9" s="131" t="s">
        <v>212</v>
      </c>
      <c r="D9" s="131" t="s">
        <v>209</v>
      </c>
      <c r="E9" s="129">
        <v>400</v>
      </c>
      <c r="F9" s="129">
        <v>400</v>
      </c>
      <c r="G9" s="129"/>
      <c r="H9" s="129">
        <f t="shared" si="0"/>
        <v>400</v>
      </c>
      <c r="I9" s="133">
        <v>43531</v>
      </c>
      <c r="J9" s="139"/>
      <c r="K9" s="139"/>
    </row>
    <row r="10" spans="1:11" ht="36" customHeight="1" x14ac:dyDescent="0.2">
      <c r="A10" s="130" t="s">
        <v>44</v>
      </c>
      <c r="B10" s="131" t="s">
        <v>101</v>
      </c>
      <c r="C10" s="131" t="s">
        <v>46</v>
      </c>
      <c r="D10" s="131" t="s">
        <v>299</v>
      </c>
      <c r="E10" s="129">
        <f>1350+500</f>
        <v>1850</v>
      </c>
      <c r="F10" s="129">
        <f t="shared" ref="F10:F18" si="1">SUM(E10)</f>
        <v>1850</v>
      </c>
      <c r="G10" s="129">
        <f>1272.31+222</f>
        <v>1494.31</v>
      </c>
      <c r="H10" s="129">
        <f t="shared" si="0"/>
        <v>3344.31</v>
      </c>
      <c r="I10" s="133">
        <v>43532</v>
      </c>
      <c r="J10" s="139"/>
      <c r="K10" s="139"/>
    </row>
    <row r="11" spans="1:11" ht="54" customHeight="1" x14ac:dyDescent="0.2">
      <c r="A11" s="130" t="s">
        <v>44</v>
      </c>
      <c r="B11" s="131" t="s">
        <v>101</v>
      </c>
      <c r="C11" s="131" t="s">
        <v>46</v>
      </c>
      <c r="D11" s="131" t="s">
        <v>300</v>
      </c>
      <c r="E11" s="129">
        <f>1350+500</f>
        <v>1850</v>
      </c>
      <c r="F11" s="129">
        <f t="shared" si="1"/>
        <v>1850</v>
      </c>
      <c r="G11" s="129">
        <f>590.86+390</f>
        <v>980.86</v>
      </c>
      <c r="H11" s="129">
        <f t="shared" si="0"/>
        <v>2830.86</v>
      </c>
      <c r="I11" s="133">
        <v>43525</v>
      </c>
      <c r="J11" s="139"/>
      <c r="K11" s="139"/>
    </row>
    <row r="12" spans="1:11" ht="99" customHeight="1" x14ac:dyDescent="0.2">
      <c r="A12" s="130" t="s">
        <v>44</v>
      </c>
      <c r="B12" s="131" t="s">
        <v>87</v>
      </c>
      <c r="C12" s="131" t="s">
        <v>213</v>
      </c>
      <c r="D12" s="131" t="s">
        <v>301</v>
      </c>
      <c r="E12" s="129">
        <f>2200+400</f>
        <v>2600</v>
      </c>
      <c r="F12" s="129">
        <f t="shared" si="1"/>
        <v>2600</v>
      </c>
      <c r="G12" s="129"/>
      <c r="H12" s="129">
        <f t="shared" si="0"/>
        <v>2600</v>
      </c>
      <c r="I12" s="133">
        <v>43535</v>
      </c>
      <c r="J12" s="138"/>
      <c r="K12" s="139"/>
    </row>
    <row r="13" spans="1:11" ht="102.75" customHeight="1" x14ac:dyDescent="0.2">
      <c r="A13" s="130" t="s">
        <v>44</v>
      </c>
      <c r="B13" s="131" t="s">
        <v>214</v>
      </c>
      <c r="C13" s="131" t="s">
        <v>215</v>
      </c>
      <c r="D13" s="131" t="s">
        <v>302</v>
      </c>
      <c r="E13" s="129">
        <f>2200+400</f>
        <v>2600</v>
      </c>
      <c r="F13" s="129">
        <f t="shared" si="1"/>
        <v>2600</v>
      </c>
      <c r="G13" s="129"/>
      <c r="H13" s="129">
        <f t="shared" si="0"/>
        <v>2600</v>
      </c>
      <c r="I13" s="133">
        <v>43535</v>
      </c>
      <c r="J13" s="139"/>
      <c r="K13" s="139"/>
    </row>
    <row r="14" spans="1:11" ht="75.75" customHeight="1" x14ac:dyDescent="0.2">
      <c r="A14" s="130" t="s">
        <v>44</v>
      </c>
      <c r="B14" s="131" t="s">
        <v>216</v>
      </c>
      <c r="C14" s="131" t="s">
        <v>60</v>
      </c>
      <c r="D14" s="131" t="s">
        <v>217</v>
      </c>
      <c r="E14" s="129">
        <f>700+300</f>
        <v>1000</v>
      </c>
      <c r="F14" s="129">
        <f t="shared" si="1"/>
        <v>1000</v>
      </c>
      <c r="G14" s="129"/>
      <c r="H14" s="129">
        <f t="shared" si="0"/>
        <v>1000</v>
      </c>
      <c r="I14" s="133">
        <v>43545</v>
      </c>
      <c r="J14" s="139"/>
      <c r="K14" s="139"/>
    </row>
    <row r="15" spans="1:11" ht="33" customHeight="1" x14ac:dyDescent="0.2">
      <c r="A15" s="130" t="s">
        <v>44</v>
      </c>
      <c r="B15" s="131" t="s">
        <v>208</v>
      </c>
      <c r="C15" s="131" t="s">
        <v>102</v>
      </c>
      <c r="D15" s="131" t="s">
        <v>218</v>
      </c>
      <c r="E15" s="129">
        <f>850+330.94</f>
        <v>1180.94</v>
      </c>
      <c r="F15" s="129">
        <f t="shared" si="1"/>
        <v>1180.94</v>
      </c>
      <c r="G15" s="129" t="s">
        <v>219</v>
      </c>
      <c r="H15" s="129">
        <f t="shared" ref="H15:H33" si="2">SUM(F15:G15)</f>
        <v>1180.94</v>
      </c>
      <c r="I15" s="133">
        <v>43550</v>
      </c>
      <c r="J15" s="139"/>
      <c r="K15" s="139"/>
    </row>
    <row r="16" spans="1:11" ht="93.75" customHeight="1" x14ac:dyDescent="0.2">
      <c r="A16" s="130" t="s">
        <v>44</v>
      </c>
      <c r="B16" s="131" t="s">
        <v>220</v>
      </c>
      <c r="C16" s="131" t="s">
        <v>102</v>
      </c>
      <c r="D16" s="131" t="s">
        <v>221</v>
      </c>
      <c r="E16" s="129">
        <f>850+400</f>
        <v>1250</v>
      </c>
      <c r="F16" s="129">
        <f t="shared" si="1"/>
        <v>1250</v>
      </c>
      <c r="G16" s="129"/>
      <c r="H16" s="129">
        <f t="shared" si="2"/>
        <v>1250</v>
      </c>
      <c r="I16" s="133">
        <v>43550</v>
      </c>
      <c r="J16" s="138"/>
      <c r="K16" s="139"/>
    </row>
    <row r="17" spans="1:12" ht="111.75" customHeight="1" x14ac:dyDescent="0.2">
      <c r="A17" s="130" t="s">
        <v>44</v>
      </c>
      <c r="B17" s="131" t="s">
        <v>222</v>
      </c>
      <c r="C17" s="131" t="s">
        <v>223</v>
      </c>
      <c r="D17" s="131" t="s">
        <v>217</v>
      </c>
      <c r="E17" s="129">
        <f>700+300</f>
        <v>1000</v>
      </c>
      <c r="F17" s="129">
        <f t="shared" si="1"/>
        <v>1000</v>
      </c>
      <c r="G17" s="129"/>
      <c r="H17" s="129">
        <f t="shared" si="2"/>
        <v>1000</v>
      </c>
      <c r="I17" s="133">
        <v>43545</v>
      </c>
      <c r="J17" s="139"/>
      <c r="K17" s="139"/>
    </row>
    <row r="18" spans="1:12" ht="111" customHeight="1" x14ac:dyDescent="0.2">
      <c r="A18" s="130" t="s">
        <v>44</v>
      </c>
      <c r="B18" s="131" t="s">
        <v>224</v>
      </c>
      <c r="C18" s="131" t="s">
        <v>102</v>
      </c>
      <c r="D18" s="131" t="s">
        <v>225</v>
      </c>
      <c r="E18" s="129">
        <f>850+400</f>
        <v>1250</v>
      </c>
      <c r="F18" s="129">
        <f t="shared" si="1"/>
        <v>1250</v>
      </c>
      <c r="G18" s="129"/>
      <c r="H18" s="129">
        <f t="shared" si="2"/>
        <v>1250</v>
      </c>
      <c r="I18" s="133">
        <v>43550</v>
      </c>
      <c r="J18" s="139"/>
      <c r="K18" s="139"/>
    </row>
    <row r="19" spans="1:12" ht="97.5" customHeight="1" x14ac:dyDescent="0.2">
      <c r="A19" s="130" t="s">
        <v>44</v>
      </c>
      <c r="B19" s="131" t="s">
        <v>226</v>
      </c>
      <c r="C19" s="131" t="s">
        <v>125</v>
      </c>
      <c r="D19" s="131" t="s">
        <v>310</v>
      </c>
      <c r="E19" s="129">
        <f>2200+400</f>
        <v>2600</v>
      </c>
      <c r="F19" s="129">
        <f>SUBTOTAL(9,E19)</f>
        <v>2600</v>
      </c>
      <c r="G19" s="129">
        <f>800+222</f>
        <v>1022</v>
      </c>
      <c r="H19" s="129">
        <f>F19+G19</f>
        <v>3622</v>
      </c>
      <c r="I19" s="133">
        <v>43545</v>
      </c>
      <c r="J19" s="139"/>
      <c r="K19" s="139"/>
    </row>
    <row r="20" spans="1:12" ht="48.75" customHeight="1" x14ac:dyDescent="0.2">
      <c r="A20" s="130" t="s">
        <v>44</v>
      </c>
      <c r="B20" s="131" t="s">
        <v>214</v>
      </c>
      <c r="C20" s="131" t="s">
        <v>227</v>
      </c>
      <c r="D20" s="132" t="s">
        <v>228</v>
      </c>
      <c r="E20" s="129">
        <f>3100+400</f>
        <v>3500</v>
      </c>
      <c r="F20" s="129">
        <f t="shared" ref="F20:F34" si="3">SUM(E20)</f>
        <v>3500</v>
      </c>
      <c r="G20" s="129">
        <v>500</v>
      </c>
      <c r="H20" s="129">
        <f t="shared" si="2"/>
        <v>4000</v>
      </c>
      <c r="I20" s="133">
        <v>43544</v>
      </c>
      <c r="J20" s="139"/>
      <c r="K20" s="139"/>
    </row>
    <row r="21" spans="1:12" ht="54" customHeight="1" x14ac:dyDescent="0.2">
      <c r="A21" s="130" t="s">
        <v>44</v>
      </c>
      <c r="B21" s="131" t="s">
        <v>226</v>
      </c>
      <c r="C21" s="131" t="s">
        <v>125</v>
      </c>
      <c r="D21" s="132" t="s">
        <v>207</v>
      </c>
      <c r="E21" s="129">
        <f>2200+400</f>
        <v>2600</v>
      </c>
      <c r="F21" s="129">
        <f t="shared" si="3"/>
        <v>2600</v>
      </c>
      <c r="G21" s="129"/>
      <c r="H21" s="129">
        <f t="shared" si="2"/>
        <v>2600</v>
      </c>
      <c r="I21" s="133">
        <v>43535</v>
      </c>
      <c r="J21" s="139"/>
      <c r="K21" s="139"/>
      <c r="L21" s="136"/>
    </row>
    <row r="22" spans="1:12" ht="69.95" customHeight="1" x14ac:dyDescent="0.2">
      <c r="A22" s="130" t="s">
        <v>44</v>
      </c>
      <c r="B22" s="131" t="s">
        <v>208</v>
      </c>
      <c r="C22" s="131" t="s">
        <v>102</v>
      </c>
      <c r="D22" s="132" t="s">
        <v>229</v>
      </c>
      <c r="E22" s="129">
        <v>400</v>
      </c>
      <c r="F22" s="129">
        <f t="shared" si="3"/>
        <v>400</v>
      </c>
      <c r="G22" s="129"/>
      <c r="H22" s="129">
        <f t="shared" si="2"/>
        <v>400</v>
      </c>
      <c r="I22" s="133">
        <v>43551</v>
      </c>
      <c r="J22" s="138"/>
      <c r="K22" s="139"/>
    </row>
    <row r="23" spans="1:12" ht="69.95" customHeight="1" x14ac:dyDescent="0.2">
      <c r="A23" s="130" t="s">
        <v>44</v>
      </c>
      <c r="B23" s="131" t="s">
        <v>263</v>
      </c>
      <c r="C23" s="131" t="s">
        <v>75</v>
      </c>
      <c r="D23" s="132" t="s">
        <v>264</v>
      </c>
      <c r="E23" s="129">
        <f>700+300</f>
        <v>1000</v>
      </c>
      <c r="F23" s="129">
        <v>1000</v>
      </c>
      <c r="G23" s="129">
        <v>406</v>
      </c>
      <c r="H23" s="129">
        <f t="shared" si="2"/>
        <v>1406</v>
      </c>
      <c r="I23" s="133">
        <v>43545</v>
      </c>
      <c r="J23" s="138"/>
      <c r="K23" s="139"/>
    </row>
    <row r="24" spans="1:12" ht="62.25" customHeight="1" x14ac:dyDescent="0.2">
      <c r="A24" s="130" t="s">
        <v>233</v>
      </c>
      <c r="B24" s="131" t="s">
        <v>163</v>
      </c>
      <c r="C24" s="131" t="s">
        <v>42</v>
      </c>
      <c r="D24" s="132" t="s">
        <v>230</v>
      </c>
      <c r="E24" s="129">
        <f>700+300</f>
        <v>1000</v>
      </c>
      <c r="F24" s="129">
        <f t="shared" si="3"/>
        <v>1000</v>
      </c>
      <c r="G24" s="129"/>
      <c r="H24" s="129">
        <f t="shared" si="2"/>
        <v>1000</v>
      </c>
      <c r="I24" s="133">
        <v>43525</v>
      </c>
      <c r="J24" s="139"/>
      <c r="K24" s="139"/>
    </row>
    <row r="25" spans="1:12" ht="57" customHeight="1" x14ac:dyDescent="0.2">
      <c r="A25" s="130" t="s">
        <v>27</v>
      </c>
      <c r="B25" s="131" t="s">
        <v>231</v>
      </c>
      <c r="C25" s="131" t="s">
        <v>166</v>
      </c>
      <c r="D25" s="131" t="s">
        <v>232</v>
      </c>
      <c r="E25" s="129">
        <v>300</v>
      </c>
      <c r="F25" s="129">
        <f t="shared" si="3"/>
        <v>300</v>
      </c>
      <c r="G25" s="129">
        <v>2074</v>
      </c>
      <c r="H25" s="129">
        <f t="shared" si="2"/>
        <v>2374</v>
      </c>
      <c r="I25" s="133">
        <v>43525</v>
      </c>
      <c r="J25" s="138"/>
      <c r="K25" s="139"/>
    </row>
    <row r="26" spans="1:12" ht="62.25" customHeight="1" x14ac:dyDescent="0.2">
      <c r="A26" s="130" t="s">
        <v>182</v>
      </c>
      <c r="B26" s="131" t="s">
        <v>163</v>
      </c>
      <c r="C26" s="131" t="s">
        <v>42</v>
      </c>
      <c r="D26" s="131" t="s">
        <v>303</v>
      </c>
      <c r="E26" s="129">
        <f>700+300</f>
        <v>1000</v>
      </c>
      <c r="F26" s="129">
        <f t="shared" si="3"/>
        <v>1000</v>
      </c>
      <c r="G26" s="129"/>
      <c r="H26" s="129">
        <f t="shared" si="2"/>
        <v>1000</v>
      </c>
      <c r="I26" s="133">
        <v>43532</v>
      </c>
      <c r="J26" s="138"/>
      <c r="K26" s="139"/>
    </row>
    <row r="27" spans="1:12" ht="69" customHeight="1" x14ac:dyDescent="0.2">
      <c r="A27" s="130" t="s">
        <v>182</v>
      </c>
      <c r="B27" s="131" t="s">
        <v>304</v>
      </c>
      <c r="C27" s="131" t="s">
        <v>234</v>
      </c>
      <c r="D27" s="131" t="s">
        <v>235</v>
      </c>
      <c r="E27" s="129">
        <f>1400+300</f>
        <v>1700</v>
      </c>
      <c r="F27" s="129">
        <f t="shared" si="3"/>
        <v>1700</v>
      </c>
      <c r="G27" s="129">
        <f>1606+200</f>
        <v>1806</v>
      </c>
      <c r="H27" s="129">
        <f t="shared" si="2"/>
        <v>3506</v>
      </c>
      <c r="I27" s="133">
        <v>43535</v>
      </c>
      <c r="J27" s="138"/>
      <c r="K27" s="139"/>
    </row>
    <row r="28" spans="1:12" ht="77.25" customHeight="1" x14ac:dyDescent="0.2">
      <c r="A28" s="130" t="s">
        <v>40</v>
      </c>
      <c r="B28" s="131" t="s">
        <v>292</v>
      </c>
      <c r="C28" s="131" t="s">
        <v>102</v>
      </c>
      <c r="D28" s="131" t="s">
        <v>236</v>
      </c>
      <c r="E28" s="129">
        <f>1700+400</f>
        <v>2100</v>
      </c>
      <c r="F28" s="129">
        <f t="shared" si="3"/>
        <v>2100</v>
      </c>
      <c r="G28" s="129">
        <v>550</v>
      </c>
      <c r="H28" s="129">
        <f t="shared" si="2"/>
        <v>2650</v>
      </c>
      <c r="I28" s="133">
        <v>43535</v>
      </c>
      <c r="J28" s="138"/>
      <c r="K28" s="139"/>
    </row>
    <row r="29" spans="1:12" ht="33" customHeight="1" x14ac:dyDescent="0.2">
      <c r="A29" s="130" t="s">
        <v>8</v>
      </c>
      <c r="B29" s="130" t="s">
        <v>238</v>
      </c>
      <c r="C29" s="131" t="s">
        <v>239</v>
      </c>
      <c r="D29" s="132" t="s">
        <v>285</v>
      </c>
      <c r="E29" s="129">
        <f>700+300</f>
        <v>1000</v>
      </c>
      <c r="F29" s="129">
        <f t="shared" si="3"/>
        <v>1000</v>
      </c>
      <c r="G29" s="129">
        <v>200</v>
      </c>
      <c r="H29" s="129">
        <f t="shared" si="2"/>
        <v>1200</v>
      </c>
      <c r="I29" s="133">
        <v>43536</v>
      </c>
      <c r="J29" s="139"/>
      <c r="K29" s="139"/>
    </row>
    <row r="30" spans="1:12" ht="53.25" customHeight="1" x14ac:dyDescent="0.2">
      <c r="A30" s="130" t="s">
        <v>105</v>
      </c>
      <c r="B30" s="131" t="s">
        <v>305</v>
      </c>
      <c r="C30" s="131" t="s">
        <v>166</v>
      </c>
      <c r="D30" s="132" t="s">
        <v>241</v>
      </c>
      <c r="E30" s="129">
        <f>1400+300</f>
        <v>1700</v>
      </c>
      <c r="F30" s="129">
        <f t="shared" si="3"/>
        <v>1700</v>
      </c>
      <c r="G30" s="129">
        <v>400</v>
      </c>
      <c r="H30" s="129">
        <f t="shared" si="2"/>
        <v>2100</v>
      </c>
      <c r="I30" s="133">
        <v>43535</v>
      </c>
      <c r="J30" s="138"/>
      <c r="K30" s="139"/>
    </row>
    <row r="31" spans="1:12" ht="62.25" customHeight="1" x14ac:dyDescent="0.2">
      <c r="A31" s="130" t="s">
        <v>10</v>
      </c>
      <c r="B31" s="131" t="s">
        <v>243</v>
      </c>
      <c r="C31" s="131" t="s">
        <v>242</v>
      </c>
      <c r="D31" s="131" t="s">
        <v>284</v>
      </c>
      <c r="E31" s="129">
        <f>700+300</f>
        <v>1000</v>
      </c>
      <c r="F31" s="129">
        <f t="shared" si="3"/>
        <v>1000</v>
      </c>
      <c r="G31" s="129">
        <f>562+200</f>
        <v>762</v>
      </c>
      <c r="H31" s="129">
        <f t="shared" si="2"/>
        <v>1762</v>
      </c>
      <c r="I31" s="133">
        <v>43536</v>
      </c>
      <c r="J31" s="138"/>
      <c r="K31" s="139"/>
    </row>
    <row r="32" spans="1:12" s="141" customFormat="1" ht="54" customHeight="1" x14ac:dyDescent="0.2">
      <c r="A32" s="130" t="s">
        <v>10</v>
      </c>
      <c r="B32" s="131" t="s">
        <v>244</v>
      </c>
      <c r="C32" s="131" t="s">
        <v>245</v>
      </c>
      <c r="D32" s="131" t="s">
        <v>284</v>
      </c>
      <c r="E32" s="129">
        <f>700+300</f>
        <v>1000</v>
      </c>
      <c r="F32" s="129">
        <f t="shared" si="3"/>
        <v>1000</v>
      </c>
      <c r="G32" s="129">
        <f>562+200</f>
        <v>762</v>
      </c>
      <c r="H32" s="129">
        <f t="shared" si="2"/>
        <v>1762</v>
      </c>
      <c r="I32" s="133">
        <v>43536</v>
      </c>
      <c r="J32" s="138"/>
      <c r="K32" s="139"/>
    </row>
    <row r="33" spans="1:11" s="141" customFormat="1" ht="54" customHeight="1" x14ac:dyDescent="0.2">
      <c r="A33" s="130" t="s">
        <v>246</v>
      </c>
      <c r="B33" s="130" t="s">
        <v>247</v>
      </c>
      <c r="C33" s="131" t="s">
        <v>171</v>
      </c>
      <c r="D33" s="131" t="s">
        <v>284</v>
      </c>
      <c r="E33" s="129">
        <f>700+300</f>
        <v>1000</v>
      </c>
      <c r="F33" s="129">
        <f t="shared" si="3"/>
        <v>1000</v>
      </c>
      <c r="G33" s="129">
        <f>500+200</f>
        <v>700</v>
      </c>
      <c r="H33" s="129">
        <f t="shared" si="2"/>
        <v>1700</v>
      </c>
      <c r="I33" s="133">
        <v>43536</v>
      </c>
      <c r="J33" s="138"/>
      <c r="K33" s="139"/>
    </row>
    <row r="34" spans="1:11" s="141" customFormat="1" ht="54" customHeight="1" x14ac:dyDescent="0.2">
      <c r="A34" s="130"/>
      <c r="B34" s="131" t="s">
        <v>290</v>
      </c>
      <c r="C34" s="131" t="s">
        <v>102</v>
      </c>
      <c r="D34" s="131" t="s">
        <v>284</v>
      </c>
      <c r="E34" s="129">
        <f>850+400</f>
        <v>1250</v>
      </c>
      <c r="F34" s="129">
        <f t="shared" si="3"/>
        <v>1250</v>
      </c>
      <c r="G34" s="129">
        <f>500+200</f>
        <v>700</v>
      </c>
      <c r="H34" s="129">
        <f>SUM(F34:G34)</f>
        <v>1950</v>
      </c>
      <c r="I34" s="133">
        <v>43536</v>
      </c>
      <c r="J34" s="138"/>
      <c r="K34" s="139"/>
    </row>
    <row r="35" spans="1:11" ht="54" customHeight="1" x14ac:dyDescent="0.2">
      <c r="A35" s="130" t="s">
        <v>187</v>
      </c>
      <c r="B35" s="131" t="s">
        <v>248</v>
      </c>
      <c r="C35" s="131" t="s">
        <v>249</v>
      </c>
      <c r="D35" s="132" t="s">
        <v>251</v>
      </c>
      <c r="E35" s="129">
        <v>400</v>
      </c>
      <c r="F35" s="129">
        <v>400</v>
      </c>
      <c r="G35" s="129"/>
      <c r="H35" s="129">
        <f>SUM(F35:G35)</f>
        <v>400</v>
      </c>
      <c r="I35" s="133">
        <v>43538</v>
      </c>
      <c r="J35" s="138"/>
      <c r="K35" s="139"/>
    </row>
    <row r="36" spans="1:11" ht="54" customHeight="1" x14ac:dyDescent="0.2">
      <c r="A36" s="130" t="s">
        <v>187</v>
      </c>
      <c r="B36" s="131" t="s">
        <v>250</v>
      </c>
      <c r="C36" s="131" t="s">
        <v>102</v>
      </c>
      <c r="D36" s="132" t="s">
        <v>251</v>
      </c>
      <c r="E36" s="129">
        <v>400</v>
      </c>
      <c r="F36" s="129">
        <v>400</v>
      </c>
      <c r="G36" s="129"/>
      <c r="H36" s="129">
        <f>F36+G36</f>
        <v>400</v>
      </c>
      <c r="I36" s="133">
        <v>43538</v>
      </c>
      <c r="J36" s="139"/>
      <c r="K36" s="139"/>
    </row>
    <row r="37" spans="1:11" ht="75" customHeight="1" x14ac:dyDescent="0.2">
      <c r="A37" s="130" t="s">
        <v>252</v>
      </c>
      <c r="B37" s="131" t="s">
        <v>253</v>
      </c>
      <c r="C37" s="131" t="s">
        <v>171</v>
      </c>
      <c r="D37" s="131" t="s">
        <v>254</v>
      </c>
      <c r="E37" s="129">
        <v>300</v>
      </c>
      <c r="F37" s="129">
        <f>SUM(E37)</f>
        <v>300</v>
      </c>
      <c r="G37" s="129"/>
      <c r="H37" s="129">
        <f>SUM(F37:G37)</f>
        <v>300</v>
      </c>
      <c r="I37" s="133">
        <v>43543</v>
      </c>
      <c r="J37" s="139"/>
      <c r="K37" s="139"/>
    </row>
    <row r="38" spans="1:11" ht="75" customHeight="1" x14ac:dyDescent="0.2">
      <c r="A38" s="130" t="s">
        <v>252</v>
      </c>
      <c r="B38" s="131" t="s">
        <v>268</v>
      </c>
      <c r="C38" s="131" t="s">
        <v>102</v>
      </c>
      <c r="D38" s="131" t="s">
        <v>254</v>
      </c>
      <c r="E38" s="129">
        <v>400</v>
      </c>
      <c r="F38" s="129">
        <f>SUBTOTAL(9,E38)</f>
        <v>400</v>
      </c>
      <c r="G38" s="129"/>
      <c r="H38" s="129">
        <f>SUM(F38:G38)</f>
        <v>400</v>
      </c>
      <c r="I38" s="133">
        <v>43543</v>
      </c>
      <c r="J38" s="139"/>
      <c r="K38" s="139"/>
    </row>
    <row r="39" spans="1:11" ht="75" customHeight="1" x14ac:dyDescent="0.2">
      <c r="A39" s="130" t="s">
        <v>252</v>
      </c>
      <c r="B39" s="131" t="s">
        <v>255</v>
      </c>
      <c r="C39" s="131" t="s">
        <v>176</v>
      </c>
      <c r="D39" s="131" t="s">
        <v>254</v>
      </c>
      <c r="E39" s="129">
        <v>400</v>
      </c>
      <c r="F39" s="129">
        <v>400</v>
      </c>
      <c r="G39" s="129"/>
      <c r="H39" s="129">
        <f>SUM(F39:G39)</f>
        <v>400</v>
      </c>
      <c r="I39" s="133">
        <v>43543</v>
      </c>
      <c r="J39" s="139"/>
      <c r="K39" s="139"/>
    </row>
    <row r="40" spans="1:11" ht="75" customHeight="1" x14ac:dyDescent="0.2">
      <c r="A40" s="130" t="s">
        <v>252</v>
      </c>
      <c r="B40" s="131" t="s">
        <v>256</v>
      </c>
      <c r="C40" s="131" t="s">
        <v>102</v>
      </c>
      <c r="D40" s="131" t="s">
        <v>254</v>
      </c>
      <c r="E40" s="129">
        <v>400</v>
      </c>
      <c r="F40" s="129">
        <v>400</v>
      </c>
      <c r="G40" s="129"/>
      <c r="H40" s="129">
        <f>SUM(F40:G40)</f>
        <v>400</v>
      </c>
      <c r="I40" s="133">
        <v>43543</v>
      </c>
      <c r="J40" s="139"/>
      <c r="K40" s="139"/>
    </row>
    <row r="41" spans="1:11" ht="54" customHeight="1" x14ac:dyDescent="0.2">
      <c r="A41" s="130" t="s">
        <v>105</v>
      </c>
      <c r="B41" s="131" t="s">
        <v>240</v>
      </c>
      <c r="C41" s="131" t="s">
        <v>166</v>
      </c>
      <c r="D41" s="131" t="s">
        <v>257</v>
      </c>
      <c r="E41" s="129">
        <f>1400+300</f>
        <v>1700</v>
      </c>
      <c r="F41" s="129">
        <f>SUM(E41)</f>
        <v>1700</v>
      </c>
      <c r="G41" s="129"/>
      <c r="H41" s="129">
        <f>SUBTOTAL(9,F41:G41)</f>
        <v>1700</v>
      </c>
      <c r="I41" s="133">
        <v>43546</v>
      </c>
      <c r="J41" s="139"/>
      <c r="K41" s="139"/>
    </row>
    <row r="42" spans="1:11" ht="54" customHeight="1" x14ac:dyDescent="0.2">
      <c r="A42" s="130" t="s">
        <v>259</v>
      </c>
      <c r="B42" s="131" t="s">
        <v>258</v>
      </c>
      <c r="C42" s="131" t="s">
        <v>102</v>
      </c>
      <c r="D42" s="131" t="s">
        <v>306</v>
      </c>
      <c r="E42" s="129">
        <v>400</v>
      </c>
      <c r="F42" s="129">
        <v>400</v>
      </c>
      <c r="G42" s="129">
        <f>536+200</f>
        <v>736</v>
      </c>
      <c r="H42" s="129">
        <f t="shared" ref="H42:H65" si="4">SUM(F42:G42)</f>
        <v>1136</v>
      </c>
      <c r="I42" s="133">
        <v>43546</v>
      </c>
      <c r="J42" s="139"/>
      <c r="K42" s="139"/>
    </row>
    <row r="43" spans="1:11" ht="54" customHeight="1" x14ac:dyDescent="0.2">
      <c r="A43" s="130" t="s">
        <v>9</v>
      </c>
      <c r="B43" s="131" t="s">
        <v>115</v>
      </c>
      <c r="C43" s="131" t="s">
        <v>249</v>
      </c>
      <c r="D43" s="131" t="s">
        <v>261</v>
      </c>
      <c r="E43" s="129">
        <v>400</v>
      </c>
      <c r="F43" s="129">
        <v>400</v>
      </c>
      <c r="G43" s="129"/>
      <c r="H43" s="129">
        <f t="shared" si="4"/>
        <v>400</v>
      </c>
      <c r="I43" s="133">
        <v>43546</v>
      </c>
      <c r="J43" s="139"/>
      <c r="K43" s="139"/>
    </row>
    <row r="44" spans="1:11" ht="54" customHeight="1" x14ac:dyDescent="0.2">
      <c r="A44" s="130" t="s">
        <v>9</v>
      </c>
      <c r="B44" s="131" t="s">
        <v>307</v>
      </c>
      <c r="C44" s="131" t="s">
        <v>176</v>
      </c>
      <c r="D44" s="131" t="s">
        <v>261</v>
      </c>
      <c r="E44" s="129">
        <v>400</v>
      </c>
      <c r="F44" s="129">
        <v>400</v>
      </c>
      <c r="G44" s="129"/>
      <c r="H44" s="129">
        <f t="shared" si="4"/>
        <v>400</v>
      </c>
      <c r="I44" s="133">
        <v>43546</v>
      </c>
      <c r="J44" s="139"/>
      <c r="K44" s="139"/>
    </row>
    <row r="45" spans="1:11" ht="54" customHeight="1" x14ac:dyDescent="0.2">
      <c r="A45" s="130" t="s">
        <v>259</v>
      </c>
      <c r="B45" s="131" t="s">
        <v>260</v>
      </c>
      <c r="C45" s="131" t="s">
        <v>249</v>
      </c>
      <c r="D45" s="131" t="s">
        <v>261</v>
      </c>
      <c r="E45" s="129">
        <v>400</v>
      </c>
      <c r="F45" s="129">
        <v>400</v>
      </c>
      <c r="G45" s="129"/>
      <c r="H45" s="129">
        <f t="shared" si="4"/>
        <v>400</v>
      </c>
      <c r="I45" s="133">
        <v>43546</v>
      </c>
      <c r="J45" s="139"/>
      <c r="K45" s="139"/>
    </row>
    <row r="46" spans="1:11" ht="54" customHeight="1" x14ac:dyDescent="0.2">
      <c r="A46" s="130" t="s">
        <v>8</v>
      </c>
      <c r="B46" s="131" t="s">
        <v>262</v>
      </c>
      <c r="C46" s="131" t="s">
        <v>102</v>
      </c>
      <c r="D46" s="131" t="s">
        <v>261</v>
      </c>
      <c r="E46" s="129">
        <v>400</v>
      </c>
      <c r="F46" s="129">
        <v>400</v>
      </c>
      <c r="G46" s="129"/>
      <c r="H46" s="129">
        <f t="shared" si="4"/>
        <v>400</v>
      </c>
      <c r="I46" s="133">
        <v>43546</v>
      </c>
      <c r="J46" s="139"/>
      <c r="K46" s="139"/>
    </row>
    <row r="47" spans="1:11" ht="54" customHeight="1" x14ac:dyDescent="0.2">
      <c r="A47" s="130" t="s">
        <v>187</v>
      </c>
      <c r="B47" s="131" t="s">
        <v>248</v>
      </c>
      <c r="C47" s="131" t="s">
        <v>249</v>
      </c>
      <c r="D47" s="131" t="s">
        <v>261</v>
      </c>
      <c r="E47" s="129">
        <v>400</v>
      </c>
      <c r="F47" s="129">
        <v>400</v>
      </c>
      <c r="G47" s="129"/>
      <c r="H47" s="129">
        <f t="shared" si="4"/>
        <v>400</v>
      </c>
      <c r="I47" s="133">
        <v>43546</v>
      </c>
      <c r="J47" s="139"/>
      <c r="K47" s="139"/>
    </row>
    <row r="48" spans="1:11" ht="54" customHeight="1" x14ac:dyDescent="0.2">
      <c r="A48" s="130" t="s">
        <v>34</v>
      </c>
      <c r="B48" s="131" t="s">
        <v>265</v>
      </c>
      <c r="C48" s="131" t="s">
        <v>176</v>
      </c>
      <c r="D48" s="132" t="s">
        <v>271</v>
      </c>
      <c r="E48" s="129">
        <f>1100+400</f>
        <v>1500</v>
      </c>
      <c r="F48" s="129">
        <f>SUM(E48)</f>
        <v>1500</v>
      </c>
      <c r="G48" s="129">
        <v>1750</v>
      </c>
      <c r="H48" s="129">
        <f t="shared" si="4"/>
        <v>3250</v>
      </c>
      <c r="I48" s="133">
        <v>43546</v>
      </c>
      <c r="J48" s="139"/>
      <c r="K48" s="139"/>
    </row>
    <row r="49" spans="1:11" ht="54" customHeight="1" x14ac:dyDescent="0.2">
      <c r="A49" s="130" t="s">
        <v>40</v>
      </c>
      <c r="B49" s="131" t="s">
        <v>267</v>
      </c>
      <c r="C49" s="131" t="s">
        <v>266</v>
      </c>
      <c r="D49" s="132" t="s">
        <v>271</v>
      </c>
      <c r="E49" s="129">
        <f>1100+400</f>
        <v>1500</v>
      </c>
      <c r="F49" s="129">
        <f>SUM(E49)</f>
        <v>1500</v>
      </c>
      <c r="G49" s="129">
        <f>550+200</f>
        <v>750</v>
      </c>
      <c r="H49" s="129">
        <f t="shared" si="4"/>
        <v>2250</v>
      </c>
      <c r="I49" s="133">
        <v>43546</v>
      </c>
      <c r="J49" s="139"/>
      <c r="K49" s="139"/>
    </row>
    <row r="50" spans="1:11" ht="54" customHeight="1" x14ac:dyDescent="0.2">
      <c r="A50" s="130" t="s">
        <v>187</v>
      </c>
      <c r="B50" s="131" t="s">
        <v>248</v>
      </c>
      <c r="C50" s="131" t="s">
        <v>249</v>
      </c>
      <c r="D50" s="132" t="s">
        <v>271</v>
      </c>
      <c r="E50" s="129">
        <v>400</v>
      </c>
      <c r="F50" s="129">
        <v>400</v>
      </c>
      <c r="G50" s="129">
        <f>372+200</f>
        <v>572</v>
      </c>
      <c r="H50" s="129">
        <f t="shared" si="4"/>
        <v>972</v>
      </c>
      <c r="I50" s="133">
        <v>43547</v>
      </c>
      <c r="J50" s="138"/>
      <c r="K50" s="139"/>
    </row>
    <row r="51" spans="1:11" ht="54" customHeight="1" x14ac:dyDescent="0.2">
      <c r="A51" s="130" t="s">
        <v>252</v>
      </c>
      <c r="B51" s="131" t="s">
        <v>255</v>
      </c>
      <c r="C51" s="131" t="s">
        <v>176</v>
      </c>
      <c r="D51" s="132" t="s">
        <v>271</v>
      </c>
      <c r="E51" s="129">
        <f>2200+400</f>
        <v>2600</v>
      </c>
      <c r="F51" s="129">
        <f>SUM(E51)</f>
        <v>2600</v>
      </c>
      <c r="G51" s="129"/>
      <c r="H51" s="129">
        <f t="shared" si="4"/>
        <v>2600</v>
      </c>
      <c r="I51" s="133">
        <v>43546</v>
      </c>
      <c r="J51" s="138"/>
      <c r="K51" s="139"/>
    </row>
    <row r="52" spans="1:11" ht="65.099999999999994" customHeight="1" x14ac:dyDescent="0.2">
      <c r="A52" s="130" t="s">
        <v>252</v>
      </c>
      <c r="B52" s="131" t="s">
        <v>268</v>
      </c>
      <c r="C52" s="131" t="s">
        <v>102</v>
      </c>
      <c r="D52" s="131" t="s">
        <v>295</v>
      </c>
      <c r="E52" s="129">
        <f>1700+400</f>
        <v>2100</v>
      </c>
      <c r="F52" s="129">
        <f>SUBTOTAL(9,E52)</f>
        <v>2100</v>
      </c>
      <c r="G52" s="129"/>
      <c r="H52" s="129">
        <f t="shared" si="4"/>
        <v>2100</v>
      </c>
      <c r="I52" s="133">
        <v>43546</v>
      </c>
      <c r="J52" s="138"/>
      <c r="K52" s="139"/>
    </row>
    <row r="53" spans="1:11" ht="65.099999999999994" customHeight="1" x14ac:dyDescent="0.2">
      <c r="A53" s="130" t="s">
        <v>252</v>
      </c>
      <c r="B53" s="131" t="s">
        <v>269</v>
      </c>
      <c r="C53" s="131" t="s">
        <v>102</v>
      </c>
      <c r="D53" s="131" t="s">
        <v>308</v>
      </c>
      <c r="E53" s="129">
        <f>1700+400</f>
        <v>2100</v>
      </c>
      <c r="F53" s="129">
        <f>SUM(E53)</f>
        <v>2100</v>
      </c>
      <c r="G53" s="129"/>
      <c r="H53" s="129">
        <f t="shared" si="4"/>
        <v>2100</v>
      </c>
      <c r="I53" s="133">
        <v>43546</v>
      </c>
      <c r="J53" s="138"/>
      <c r="K53" s="139"/>
    </row>
    <row r="54" spans="1:11" ht="65.099999999999994" customHeight="1" x14ac:dyDescent="0.2">
      <c r="A54" s="130" t="s">
        <v>11</v>
      </c>
      <c r="B54" s="131" t="s">
        <v>270</v>
      </c>
      <c r="C54" s="131" t="s">
        <v>249</v>
      </c>
      <c r="D54" s="131" t="s">
        <v>308</v>
      </c>
      <c r="E54" s="129">
        <v>400</v>
      </c>
      <c r="F54" s="129">
        <v>400</v>
      </c>
      <c r="G54" s="129">
        <v>700</v>
      </c>
      <c r="H54" s="129">
        <f t="shared" si="4"/>
        <v>1100</v>
      </c>
      <c r="I54" s="133">
        <v>43547</v>
      </c>
      <c r="J54" s="138"/>
      <c r="K54" s="139"/>
    </row>
    <row r="55" spans="1:11" ht="65.099999999999994" customHeight="1" x14ac:dyDescent="0.2">
      <c r="A55" s="130" t="s">
        <v>10</v>
      </c>
      <c r="B55" s="131" t="s">
        <v>175</v>
      </c>
      <c r="C55" s="131" t="s">
        <v>176</v>
      </c>
      <c r="D55" s="131" t="s">
        <v>308</v>
      </c>
      <c r="E55" s="129">
        <v>400</v>
      </c>
      <c r="F55" s="129">
        <v>400</v>
      </c>
      <c r="G55" s="129">
        <v>876</v>
      </c>
      <c r="H55" s="129">
        <f t="shared" si="4"/>
        <v>1276</v>
      </c>
      <c r="I55" s="133">
        <v>43182</v>
      </c>
      <c r="J55" s="138"/>
      <c r="K55" s="139"/>
    </row>
    <row r="56" spans="1:11" ht="65.099999999999994" customHeight="1" x14ac:dyDescent="0.2">
      <c r="A56" s="130" t="s">
        <v>8</v>
      </c>
      <c r="B56" s="131" t="s">
        <v>237</v>
      </c>
      <c r="C56" s="131" t="s">
        <v>176</v>
      </c>
      <c r="D56" s="131" t="s">
        <v>308</v>
      </c>
      <c r="E56" s="129">
        <v>400</v>
      </c>
      <c r="F56" s="129">
        <v>400</v>
      </c>
      <c r="G56" s="129">
        <v>200</v>
      </c>
      <c r="H56" s="129">
        <f t="shared" si="4"/>
        <v>600</v>
      </c>
      <c r="I56" s="133">
        <v>43547</v>
      </c>
      <c r="J56" s="138"/>
      <c r="K56" s="139"/>
    </row>
    <row r="57" spans="1:11" ht="54" customHeight="1" x14ac:dyDescent="0.2">
      <c r="A57" s="130" t="s">
        <v>10</v>
      </c>
      <c r="B57" s="131" t="s">
        <v>272</v>
      </c>
      <c r="C57" s="131" t="s">
        <v>245</v>
      </c>
      <c r="D57" s="131" t="s">
        <v>281</v>
      </c>
      <c r="E57" s="129">
        <v>300</v>
      </c>
      <c r="F57" s="129">
        <v>300</v>
      </c>
      <c r="G57" s="129">
        <f>562+200</f>
        <v>762</v>
      </c>
      <c r="H57" s="129">
        <f t="shared" si="4"/>
        <v>1062</v>
      </c>
      <c r="I57" s="133">
        <v>43525</v>
      </c>
      <c r="J57" s="138"/>
      <c r="K57" s="139"/>
    </row>
    <row r="58" spans="1:11" ht="54" customHeight="1" x14ac:dyDescent="0.2">
      <c r="A58" s="130" t="s">
        <v>10</v>
      </c>
      <c r="B58" s="131" t="s">
        <v>273</v>
      </c>
      <c r="C58" s="131" t="s">
        <v>245</v>
      </c>
      <c r="D58" s="131" t="s">
        <v>281</v>
      </c>
      <c r="E58" s="129">
        <v>300</v>
      </c>
      <c r="F58" s="129">
        <v>300</v>
      </c>
      <c r="G58" s="129">
        <f>562+200</f>
        <v>762</v>
      </c>
      <c r="H58" s="129">
        <f t="shared" si="4"/>
        <v>1062</v>
      </c>
      <c r="I58" s="133">
        <v>43525</v>
      </c>
      <c r="J58" s="138"/>
      <c r="K58" s="139"/>
    </row>
    <row r="59" spans="1:11" ht="54" customHeight="1" x14ac:dyDescent="0.2">
      <c r="A59" s="130" t="s">
        <v>187</v>
      </c>
      <c r="B59" s="131" t="s">
        <v>274</v>
      </c>
      <c r="C59" s="131" t="s">
        <v>275</v>
      </c>
      <c r="D59" s="131" t="s">
        <v>281</v>
      </c>
      <c r="E59" s="129">
        <v>300</v>
      </c>
      <c r="F59" s="129">
        <v>300</v>
      </c>
      <c r="G59" s="129">
        <f>364+200</f>
        <v>564</v>
      </c>
      <c r="H59" s="129">
        <f t="shared" si="4"/>
        <v>864</v>
      </c>
      <c r="I59" s="133">
        <v>43525</v>
      </c>
      <c r="J59" s="138"/>
      <c r="K59" s="139"/>
    </row>
    <row r="60" spans="1:11" ht="54" customHeight="1" x14ac:dyDescent="0.2">
      <c r="A60" s="130" t="s">
        <v>187</v>
      </c>
      <c r="B60" s="131" t="s">
        <v>276</v>
      </c>
      <c r="C60" s="131" t="s">
        <v>223</v>
      </c>
      <c r="D60" s="131" t="s">
        <v>281</v>
      </c>
      <c r="E60" s="129">
        <v>300</v>
      </c>
      <c r="F60" s="129">
        <v>300</v>
      </c>
      <c r="G60" s="129">
        <f>364+200</f>
        <v>564</v>
      </c>
      <c r="H60" s="129">
        <f t="shared" si="4"/>
        <v>864</v>
      </c>
      <c r="I60" s="133">
        <v>43525</v>
      </c>
      <c r="J60" s="138"/>
      <c r="K60" s="139"/>
    </row>
    <row r="61" spans="1:11" ht="54" customHeight="1" x14ac:dyDescent="0.2">
      <c r="A61" s="130" t="s">
        <v>187</v>
      </c>
      <c r="B61" s="131" t="s">
        <v>248</v>
      </c>
      <c r="C61" s="131" t="s">
        <v>249</v>
      </c>
      <c r="D61" s="131" t="s">
        <v>281</v>
      </c>
      <c r="E61" s="129">
        <v>400</v>
      </c>
      <c r="F61" s="129">
        <v>400</v>
      </c>
      <c r="G61" s="129">
        <f>364+200</f>
        <v>564</v>
      </c>
      <c r="H61" s="129">
        <f t="shared" si="4"/>
        <v>964</v>
      </c>
      <c r="I61" s="133">
        <v>43525</v>
      </c>
      <c r="J61" s="138"/>
      <c r="K61" s="139"/>
    </row>
    <row r="62" spans="1:11" ht="54" customHeight="1" x14ac:dyDescent="0.2">
      <c r="A62" s="130" t="s">
        <v>279</v>
      </c>
      <c r="B62" s="131" t="s">
        <v>278</v>
      </c>
      <c r="C62" s="131" t="s">
        <v>277</v>
      </c>
      <c r="D62" s="131" t="s">
        <v>281</v>
      </c>
      <c r="E62" s="129">
        <v>300</v>
      </c>
      <c r="F62" s="129">
        <v>300</v>
      </c>
      <c r="G62" s="129">
        <f>500+200</f>
        <v>700</v>
      </c>
      <c r="H62" s="129">
        <f t="shared" si="4"/>
        <v>1000</v>
      </c>
      <c r="I62" s="133">
        <v>43525</v>
      </c>
      <c r="J62" s="138"/>
      <c r="K62" s="139"/>
    </row>
    <row r="63" spans="1:11" ht="54" customHeight="1" x14ac:dyDescent="0.2">
      <c r="A63" s="130" t="s">
        <v>8</v>
      </c>
      <c r="B63" s="131" t="s">
        <v>238</v>
      </c>
      <c r="C63" s="131" t="s">
        <v>239</v>
      </c>
      <c r="D63" s="131" t="s">
        <v>281</v>
      </c>
      <c r="E63" s="129">
        <v>300</v>
      </c>
      <c r="F63" s="129">
        <v>300</v>
      </c>
      <c r="G63" s="129">
        <f>372+200</f>
        <v>572</v>
      </c>
      <c r="H63" s="129">
        <f t="shared" si="4"/>
        <v>872</v>
      </c>
      <c r="I63" s="133">
        <v>43525</v>
      </c>
      <c r="J63" s="138"/>
      <c r="K63" s="139"/>
    </row>
    <row r="64" spans="1:11" ht="54" customHeight="1" x14ac:dyDescent="0.2">
      <c r="A64" s="130" t="s">
        <v>27</v>
      </c>
      <c r="B64" s="131" t="s">
        <v>280</v>
      </c>
      <c r="C64" s="131" t="s">
        <v>166</v>
      </c>
      <c r="D64" s="131" t="s">
        <v>281</v>
      </c>
      <c r="E64" s="129">
        <v>300</v>
      </c>
      <c r="F64" s="129">
        <v>300</v>
      </c>
      <c r="G64" s="129"/>
      <c r="H64" s="129">
        <f t="shared" si="4"/>
        <v>300</v>
      </c>
      <c r="I64" s="133">
        <v>43525</v>
      </c>
      <c r="J64" s="138"/>
      <c r="K64" s="139"/>
    </row>
    <row r="65" spans="1:11" ht="54" customHeight="1" x14ac:dyDescent="0.2">
      <c r="A65" s="130" t="s">
        <v>27</v>
      </c>
      <c r="B65" s="131" t="s">
        <v>282</v>
      </c>
      <c r="C65" s="131" t="s">
        <v>176</v>
      </c>
      <c r="D65" s="131" t="s">
        <v>281</v>
      </c>
      <c r="E65" s="129">
        <v>400</v>
      </c>
      <c r="F65" s="129">
        <v>400</v>
      </c>
      <c r="G65" s="129">
        <f>1360+158</f>
        <v>1518</v>
      </c>
      <c r="H65" s="129">
        <f t="shared" si="4"/>
        <v>1918</v>
      </c>
      <c r="I65" s="133">
        <v>43160</v>
      </c>
      <c r="J65" s="138"/>
      <c r="K65" s="139"/>
    </row>
    <row r="66" spans="1:11" ht="54" customHeight="1" x14ac:dyDescent="0.2">
      <c r="A66" s="130" t="s">
        <v>40</v>
      </c>
      <c r="B66" s="131" t="s">
        <v>283</v>
      </c>
      <c r="C66" s="131" t="s">
        <v>171</v>
      </c>
      <c r="D66" s="131" t="s">
        <v>236</v>
      </c>
      <c r="E66" s="129">
        <f>1400+300</f>
        <v>1700</v>
      </c>
      <c r="F66" s="129">
        <f>SUM(E66)</f>
        <v>1700</v>
      </c>
      <c r="G66" s="129">
        <f>550+200</f>
        <v>750</v>
      </c>
      <c r="H66" s="129">
        <f>SUM(F66:G66)</f>
        <v>2450</v>
      </c>
      <c r="I66" s="133">
        <v>43535</v>
      </c>
      <c r="J66" s="138"/>
      <c r="K66" s="139"/>
    </row>
    <row r="67" spans="1:11" ht="54" customHeight="1" x14ac:dyDescent="0.2">
      <c r="A67" s="130" t="s">
        <v>8</v>
      </c>
      <c r="B67" s="131" t="s">
        <v>291</v>
      </c>
      <c r="C67" s="131" t="s">
        <v>171</v>
      </c>
      <c r="D67" s="131" t="s">
        <v>284</v>
      </c>
      <c r="E67" s="129">
        <f>700+300</f>
        <v>1000</v>
      </c>
      <c r="F67" s="129">
        <f>SUM(E67)</f>
        <v>1000</v>
      </c>
      <c r="G67" s="129">
        <f>350+200</f>
        <v>550</v>
      </c>
      <c r="H67" s="129">
        <f>SUM(F67:G67)</f>
        <v>1550</v>
      </c>
      <c r="I67" s="133">
        <v>43536</v>
      </c>
      <c r="J67" s="138"/>
      <c r="K67" s="139"/>
    </row>
    <row r="68" spans="1:11" ht="54" customHeight="1" x14ac:dyDescent="0.2">
      <c r="A68" s="130" t="s">
        <v>99</v>
      </c>
      <c r="B68" s="131" t="s">
        <v>101</v>
      </c>
      <c r="C68" s="131" t="s">
        <v>46</v>
      </c>
      <c r="D68" s="131" t="s">
        <v>286</v>
      </c>
      <c r="E68" s="129">
        <f>1350+500</f>
        <v>1850</v>
      </c>
      <c r="F68" s="129">
        <f>SUM(E68)</f>
        <v>1850</v>
      </c>
      <c r="G68" s="129">
        <f>1272.31+222</f>
        <v>1494.31</v>
      </c>
      <c r="H68" s="129">
        <f>SUM(F68:G68)</f>
        <v>3344.31</v>
      </c>
      <c r="I68" s="133">
        <v>43553</v>
      </c>
      <c r="J68" s="138"/>
      <c r="K68" s="139"/>
    </row>
    <row r="69" spans="1:11" ht="54" customHeight="1" x14ac:dyDescent="0.2">
      <c r="A69" s="130" t="s">
        <v>182</v>
      </c>
      <c r="B69" s="131" t="s">
        <v>163</v>
      </c>
      <c r="C69" s="131" t="s">
        <v>287</v>
      </c>
      <c r="D69" s="131" t="s">
        <v>288</v>
      </c>
      <c r="E69" s="129">
        <f>700+300</f>
        <v>1000</v>
      </c>
      <c r="F69" s="129">
        <f>SUM(E69)</f>
        <v>1000</v>
      </c>
      <c r="G69" s="129"/>
      <c r="H69" s="129">
        <f>SUM(F69:G69)</f>
        <v>1000</v>
      </c>
      <c r="I69" s="133">
        <v>43553</v>
      </c>
      <c r="J69" s="138"/>
      <c r="K69" s="139"/>
    </row>
    <row r="70" spans="1:11" ht="84.95" customHeight="1" x14ac:dyDescent="0.2">
      <c r="A70" s="130" t="s">
        <v>252</v>
      </c>
      <c r="B70" s="131" t="s">
        <v>269</v>
      </c>
      <c r="C70" s="131" t="s">
        <v>102</v>
      </c>
      <c r="D70" s="131" t="s">
        <v>254</v>
      </c>
      <c r="E70" s="129">
        <v>400</v>
      </c>
      <c r="F70" s="129">
        <v>400</v>
      </c>
      <c r="G70" s="129"/>
      <c r="H70" s="129">
        <f>F70+G70</f>
        <v>400</v>
      </c>
      <c r="I70" s="133">
        <v>43553</v>
      </c>
      <c r="J70" s="138"/>
      <c r="K70" s="139"/>
    </row>
    <row r="71" spans="1:11" ht="84.95" customHeight="1" x14ac:dyDescent="0.2">
      <c r="A71" s="130" t="s">
        <v>252</v>
      </c>
      <c r="B71" s="131" t="s">
        <v>255</v>
      </c>
      <c r="C71" s="131" t="s">
        <v>176</v>
      </c>
      <c r="D71" s="131" t="s">
        <v>254</v>
      </c>
      <c r="E71" s="129">
        <v>400</v>
      </c>
      <c r="F71" s="129">
        <v>400</v>
      </c>
      <c r="G71" s="129"/>
      <c r="H71" s="129">
        <f>F71+G71</f>
        <v>400</v>
      </c>
      <c r="I71" s="133">
        <v>43553</v>
      </c>
      <c r="J71" s="138"/>
      <c r="K71" s="139"/>
    </row>
    <row r="72" spans="1:11" ht="84.95" customHeight="1" x14ac:dyDescent="0.2">
      <c r="A72" s="130" t="s">
        <v>252</v>
      </c>
      <c r="B72" s="131" t="s">
        <v>268</v>
      </c>
      <c r="C72" s="131" t="s">
        <v>102</v>
      </c>
      <c r="D72" s="131" t="s">
        <v>297</v>
      </c>
      <c r="E72" s="129">
        <v>400</v>
      </c>
      <c r="F72" s="129">
        <v>400</v>
      </c>
      <c r="G72" s="129"/>
      <c r="H72" s="129">
        <f>F72+G72</f>
        <v>400</v>
      </c>
      <c r="I72" s="133">
        <v>43553</v>
      </c>
      <c r="J72" s="138"/>
      <c r="K72" s="139"/>
    </row>
    <row r="73" spans="1:11" ht="84.95" customHeight="1" x14ac:dyDescent="0.2">
      <c r="A73" s="130" t="s">
        <v>99</v>
      </c>
      <c r="B73" s="131" t="s">
        <v>163</v>
      </c>
      <c r="C73" s="131" t="s">
        <v>42</v>
      </c>
      <c r="D73" s="131" t="s">
        <v>289</v>
      </c>
      <c r="E73" s="129">
        <f>1400+300</f>
        <v>1700</v>
      </c>
      <c r="F73" s="129">
        <f>SUM(E73)</f>
        <v>1700</v>
      </c>
      <c r="G73" s="129" t="s">
        <v>296</v>
      </c>
      <c r="H73" s="129">
        <f>SUM(F73:G73)</f>
        <v>1700</v>
      </c>
      <c r="I73" s="133">
        <v>43535</v>
      </c>
      <c r="J73" s="138"/>
      <c r="K73" s="139"/>
    </row>
    <row r="74" spans="1:11" ht="84.95" customHeight="1" x14ac:dyDescent="0.2">
      <c r="A74" s="130" t="s">
        <v>99</v>
      </c>
      <c r="B74" s="131" t="s">
        <v>294</v>
      </c>
      <c r="C74" s="131" t="s">
        <v>212</v>
      </c>
      <c r="D74" s="131" t="s">
        <v>293</v>
      </c>
      <c r="E74" s="129">
        <f>1100+400</f>
        <v>1500</v>
      </c>
      <c r="F74" s="129">
        <f>SUM(E74)</f>
        <v>1500</v>
      </c>
      <c r="G74" s="129"/>
      <c r="H74" s="129">
        <f>SUM(F74:G74)</f>
        <v>1500</v>
      </c>
      <c r="I74" s="133">
        <v>43550</v>
      </c>
      <c r="J74" s="138"/>
      <c r="K74" s="139"/>
    </row>
    <row r="75" spans="1:11" ht="96" customHeight="1" x14ac:dyDescent="0.2">
      <c r="A75" s="146"/>
      <c r="B75" s="147"/>
      <c r="C75" s="148"/>
      <c r="D75" s="148"/>
      <c r="E75" s="149"/>
      <c r="F75" s="149"/>
      <c r="G75" s="149"/>
      <c r="H75" s="149"/>
      <c r="I75" s="150"/>
      <c r="J75" s="138"/>
      <c r="K75" s="139"/>
    </row>
    <row r="76" spans="1:11" ht="37.5" customHeight="1" x14ac:dyDescent="0.2">
      <c r="A76" s="146"/>
      <c r="B76" s="147"/>
      <c r="C76" s="147"/>
      <c r="D76" s="147"/>
      <c r="E76" s="151"/>
      <c r="F76" s="151"/>
      <c r="G76" s="151"/>
      <c r="H76" s="151"/>
      <c r="I76" s="152"/>
      <c r="J76" s="138"/>
      <c r="K76" s="139"/>
    </row>
    <row r="77" spans="1:11" s="158" customFormat="1" ht="54" customHeight="1" x14ac:dyDescent="0.25">
      <c r="A77" s="153"/>
      <c r="B77" s="154"/>
      <c r="C77" s="153"/>
      <c r="D77" s="153"/>
      <c r="E77" s="155"/>
      <c r="F77" s="153"/>
      <c r="G77" s="153"/>
      <c r="H77" s="155">
        <f>SUM(H7:H75)</f>
        <v>102426.7</v>
      </c>
      <c r="I77" s="156"/>
      <c r="J77" s="157"/>
      <c r="K77" s="157"/>
    </row>
    <row r="78" spans="1:11" s="158" customFormat="1" ht="54" customHeight="1" x14ac:dyDescent="0.25">
      <c r="A78" s="153"/>
      <c r="B78" s="154"/>
      <c r="C78" s="153"/>
      <c r="D78" s="153"/>
      <c r="E78" s="155"/>
      <c r="F78" s="153"/>
      <c r="G78" s="153"/>
      <c r="H78" s="153"/>
      <c r="I78" s="156"/>
      <c r="J78" s="157"/>
      <c r="K78" s="157"/>
    </row>
    <row r="79" spans="1:11" s="158" customFormat="1" ht="54" customHeight="1" x14ac:dyDescent="0.25">
      <c r="A79" s="153"/>
      <c r="B79" s="154"/>
      <c r="C79" s="153"/>
      <c r="D79" s="153"/>
      <c r="E79" s="155"/>
      <c r="F79" s="153"/>
      <c r="G79" s="153"/>
      <c r="H79" s="153"/>
      <c r="I79" s="156"/>
      <c r="J79" s="157"/>
      <c r="K79" s="157"/>
    </row>
    <row r="80" spans="1:11" s="158" customFormat="1" ht="54" customHeight="1" x14ac:dyDescent="0.25">
      <c r="A80" s="153"/>
      <c r="B80" s="154"/>
      <c r="C80" s="153"/>
      <c r="D80" s="153"/>
      <c r="E80" s="155"/>
      <c r="F80" s="153"/>
      <c r="G80" s="153"/>
      <c r="H80" s="153"/>
      <c r="I80" s="156"/>
      <c r="J80" s="157"/>
      <c r="K80" s="157"/>
    </row>
    <row r="81" spans="1:11" s="158" customFormat="1" ht="54" customHeight="1" x14ac:dyDescent="0.25">
      <c r="A81" s="153"/>
      <c r="B81" s="154"/>
      <c r="C81" s="153"/>
      <c r="D81" s="153"/>
      <c r="E81" s="155"/>
      <c r="F81" s="153"/>
      <c r="G81" s="153"/>
      <c r="H81" s="153"/>
      <c r="I81" s="156"/>
      <c r="J81" s="157"/>
      <c r="K81" s="157"/>
    </row>
    <row r="82" spans="1:11" s="158" customFormat="1" ht="54" customHeight="1" x14ac:dyDescent="0.25">
      <c r="A82" s="153"/>
      <c r="B82" s="154"/>
      <c r="C82" s="153"/>
      <c r="D82" s="153"/>
      <c r="E82" s="155"/>
      <c r="F82" s="153"/>
      <c r="G82" s="153"/>
      <c r="H82" s="153"/>
      <c r="I82" s="156"/>
      <c r="J82" s="157"/>
      <c r="K82" s="157"/>
    </row>
    <row r="83" spans="1:11" s="158" customFormat="1" ht="54" customHeight="1" x14ac:dyDescent="0.25">
      <c r="A83" s="153"/>
      <c r="B83" s="154"/>
      <c r="C83" s="153"/>
      <c r="D83" s="153"/>
      <c r="E83" s="155"/>
      <c r="F83" s="153"/>
      <c r="G83" s="153"/>
      <c r="H83" s="153"/>
      <c r="I83" s="156"/>
      <c r="J83" s="157"/>
      <c r="K83" s="157"/>
    </row>
    <row r="84" spans="1:11" s="158" customFormat="1" ht="54" customHeight="1" x14ac:dyDescent="0.25">
      <c r="A84" s="153"/>
      <c r="B84" s="154"/>
      <c r="C84" s="153"/>
      <c r="D84" s="153"/>
      <c r="E84" s="155"/>
      <c r="F84" s="153"/>
      <c r="G84" s="153"/>
      <c r="H84" s="153"/>
      <c r="I84" s="156"/>
      <c r="J84" s="157"/>
      <c r="K84" s="157"/>
    </row>
    <row r="85" spans="1:11" s="158" customFormat="1" ht="54" customHeight="1" x14ac:dyDescent="0.25">
      <c r="A85" s="153"/>
      <c r="B85" s="154"/>
      <c r="C85" s="153"/>
      <c r="D85" s="153"/>
      <c r="E85" s="155"/>
      <c r="F85" s="153"/>
      <c r="G85" s="153"/>
      <c r="H85" s="153"/>
      <c r="I85" s="159"/>
      <c r="J85" s="157"/>
      <c r="K85" s="157"/>
    </row>
    <row r="95" spans="1:11" x14ac:dyDescent="0.2">
      <c r="C95" s="140" t="s">
        <v>309</v>
      </c>
    </row>
  </sheetData>
  <autoFilter ref="B1:B85"/>
  <mergeCells count="3">
    <mergeCell ref="B1:H1"/>
    <mergeCell ref="B2:H2"/>
    <mergeCell ref="B3:H3"/>
  </mergeCells>
  <pageMargins left="0.39370078740157483" right="0.39370078740157483" top="0.39370078740157483" bottom="0.39370078740157483" header="0.31496062992125984" footer="0.31496062992125984"/>
  <pageSetup scale="42" orientation="landscape" r:id="rId1"/>
  <rowBreaks count="2" manualBreakCount="2">
    <brk id="55" max="8" man="1"/>
    <brk id="74"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4" sqref="L2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PLANTELES JULIO</vt:lpstr>
      <vt:lpstr>VIATICOS ENERO 2019</vt:lpstr>
      <vt:lpstr>GASTOS DE CAMINO ENERO 2019</vt:lpstr>
      <vt:lpstr>DIRECCIÓN GENERAL</vt:lpstr>
      <vt:lpstr>VIATICOS FEBRERO 2019</vt:lpstr>
      <vt:lpstr>GASTOS DE CAMINO FEBRERO 2019</vt:lpstr>
      <vt:lpstr>GASTOS DE CAMINO MARZO 2019 (3</vt:lpstr>
      <vt:lpstr>Hoja1</vt:lpstr>
      <vt:lpstr>'GASTOS DE CAMINO ENERO 2019'!Área_de_impresión</vt:lpstr>
      <vt:lpstr>'GASTOS DE CAMINO FEBRERO 2019'!Área_de_impresión</vt:lpstr>
      <vt:lpstr>'GASTOS DE CAMINO MARZO 2019 (3'!Área_de_impresión</vt:lpstr>
      <vt:lpstr>'VIATICOS ENERO 2019'!Área_de_impresión</vt:lpstr>
      <vt:lpstr>'VIATICOS FEBRERO 2019'!Área_de_impresión</vt:lpstr>
      <vt:lpstr>'GASTOS DE CAMINO ENERO 2019'!Títulos_a_imprimir</vt:lpstr>
      <vt:lpstr>'GASTOS DE CAMINO FEBRERO 2019'!Títulos_a_imprimir</vt:lpstr>
      <vt:lpstr>'GASTOS DE CAMINO MARZO 2019 (3'!Títulos_a_imprimir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2019-04-10T22:57:22Z</cp:lastPrinted>
  <dcterms:created xsi:type="dcterms:W3CDTF">2012-08-15T19:06:55Z</dcterms:created>
  <dcterms:modified xsi:type="dcterms:W3CDTF">2019-04-12T21:43:03Z</dcterms:modified>
</cp:coreProperties>
</file>