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<sst xmlns="http://schemas.openxmlformats.org/spreadsheetml/2006/main" count="14346" uniqueCount="1464">
  <si>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</si>
  <si>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</si>
  <si>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</si>
  <si>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</si>
  <si>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</si>
  <si>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</si>
  <si>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</si>
  <si>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</si>
  <si>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</si>
  <si>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</si>
  <si>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</si>
  <si>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</si>
  <si>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</si>
  <si>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</si>
  <si>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</si>
  <si>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</si>
  <si>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</si>
  <si>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</si>
  <si>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</si>
  <si>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</si>
  <si>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</si>
  <si>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</si>
  <si>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</si>
  <si>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</si>
  <si>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</si>
  <si>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</si>
  <si>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</si>
  <si>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</si>
  <si>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</si>
  <si>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</si>
  <si>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</si>
  <si>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</si>
  <si>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</si>
  <si>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</si>
  <si>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</si>
  <si>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</si>
  <si>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</si>
  <si>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</si>
  <si>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</si>
  <si>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</si>
  <si>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</si>
  <si>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</si>
  <si>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</si>
  <si>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</si>
  <si>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</si>
  <si>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</si>
  <si>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</si>
  <si>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</si>
  <si>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</si>
  <si>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</si>
  <si>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</si>
  <si>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</si>
  <si>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</si>
  <si>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</si>
  <si>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</si>
  <si>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</si>
  <si>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</si>
  <si>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</si>
  <si>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</si>
  <si>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</si>
  <si>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</si>
  <si>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</si>
  <si>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</si>
  <si>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</si>
  <si>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</si>
  <si>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</si>
  <si>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</si>
  <si>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</si>
  <si>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</si>
  <si>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</si>
  <si>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</si>
  <si>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</si>
  <si>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</si>
  <si>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</si>
  <si>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</si>
  <si>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</si>
  <si>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</si>
  <si>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</si>
  <si>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</si>
  <si>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</si>
  <si>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</si>
  <si>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</si>
  <si>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</si>
  <si>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</si>
  <si>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</si>
  <si>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</si>
  <si>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</si>
  <si>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</si>
  <si>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</si>
  <si>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</si>
  <si>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</si>
  <si>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</si>
  <si>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</si>
  <si>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</si>
  <si>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</si>
  <si>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</si>
  <si>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</si>
  <si>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</si>
  <si>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</si>
  <si>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</si>
  <si>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</si>
  <si>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</si>
  <si>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</si>
  <si>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</si>
  <si>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</si>
  <si>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</si>
  <si>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</si>
  <si>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</si>
  <si>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</si>
  <si>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</si>
  <si>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</si>
  <si>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TECNICO ACADEMICO</t>
  </si>
  <si>
    <t>TECNICO AUXILIAR</t>
  </si>
  <si>
    <t>PROFESOR CARRERA TITULAR</t>
  </si>
  <si>
    <t>PROFESOR CARRERA ASOCIADO</t>
  </si>
  <si>
    <t>ANALISTA TECNICO AUXILIAR</t>
  </si>
  <si>
    <t>ENCARGADO DE AREA</t>
  </si>
  <si>
    <t>DIRECTOR GENERAL</t>
  </si>
  <si>
    <t>COORDINADOR TECNICO</t>
  </si>
  <si>
    <t>PROFESOR DE ASIGNATURA</t>
  </si>
  <si>
    <t>OFICIAL DE SERVICIOS</t>
  </si>
  <si>
    <t>PROFESOR INVESTIGADOR</t>
  </si>
  <si>
    <t>DIRECTOR DE VINCULACION</t>
  </si>
  <si>
    <t>ADMINISTRADOR DE AREA</t>
  </si>
  <si>
    <t>SUBDIRECTOR DE INVESTIGACION</t>
  </si>
  <si>
    <t>OFICIAL DE MANTENIMIENTO</t>
  </si>
  <si>
    <t>COORDINADOR DE PERSONAL</t>
  </si>
  <si>
    <t>SUBDIRECTOR DE SERV ADMVOS</t>
  </si>
  <si>
    <t>ING EN SISTEMAS</t>
  </si>
  <si>
    <t>SUBDIRECTOR DE VINCULACION</t>
  </si>
  <si>
    <t>SUBDIRECTOR DE POSGRADO</t>
  </si>
  <si>
    <t>PROFESOR DE CARRERA</t>
  </si>
  <si>
    <t>SUBDIRECCION SERVICIOS ADMINISTRATIVOS</t>
  </si>
  <si>
    <t>JOSE LINO</t>
  </si>
  <si>
    <t>MIGUEL ANGEL</t>
  </si>
  <si>
    <t>FERNANDO</t>
  </si>
  <si>
    <t>MARIO ALEJANDRO</t>
  </si>
  <si>
    <t>FABIOLA</t>
  </si>
  <si>
    <t>GABRIEL</t>
  </si>
  <si>
    <t>HUMBERTO</t>
  </si>
  <si>
    <t>DORIS</t>
  </si>
  <si>
    <t>ROCIO</t>
  </si>
  <si>
    <t>JUAN MANUEL</t>
  </si>
  <si>
    <t>JESUS ANTONIO</t>
  </si>
  <si>
    <t>MARIA CONSUELO</t>
  </si>
  <si>
    <t>LUIS ALBERTO</t>
  </si>
  <si>
    <t>ISRAEL</t>
  </si>
  <si>
    <t>CARLOS</t>
  </si>
  <si>
    <t>JOSE EFREN</t>
  </si>
  <si>
    <t>ERNESTO ALONSO</t>
  </si>
  <si>
    <t>OBED</t>
  </si>
  <si>
    <t>YOANA</t>
  </si>
  <si>
    <t>FRANCISCA GUADALUPE</t>
  </si>
  <si>
    <t>ALMA ANGELINA</t>
  </si>
  <si>
    <t>VERONICA</t>
  </si>
  <si>
    <t>FRANCISCO LEOPOLDO</t>
  </si>
  <si>
    <t>BALDOMERO</t>
  </si>
  <si>
    <t>MIRKO</t>
  </si>
  <si>
    <t>ELIZANDRO</t>
  </si>
  <si>
    <t>DAGOBERTO</t>
  </si>
  <si>
    <t>MANUEL DE JESUS</t>
  </si>
  <si>
    <t>MARTIN</t>
  </si>
  <si>
    <t>MARIA FERNANDA</t>
  </si>
  <si>
    <t>MARCELA</t>
  </si>
  <si>
    <t>JUAN JOSE</t>
  </si>
  <si>
    <t>JUAN CARLOS</t>
  </si>
  <si>
    <t>KAREN</t>
  </si>
  <si>
    <t>LUIS ALEJANDRO</t>
  </si>
  <si>
    <t>JUAN FRANCISCO JAVIER</t>
  </si>
  <si>
    <t>RAMON</t>
  </si>
  <si>
    <t>CHRISTIAN ADAN</t>
  </si>
  <si>
    <t>JUAN ENRIQUE</t>
  </si>
  <si>
    <t>SOFIA</t>
  </si>
  <si>
    <t>CARLO</t>
  </si>
  <si>
    <t xml:space="preserve">KAREN </t>
  </si>
  <si>
    <t>ANA KAREN</t>
  </si>
  <si>
    <t xml:space="preserve">ELIZANDRO  </t>
  </si>
  <si>
    <t>ANGEL ALBERTO</t>
  </si>
  <si>
    <t>JUAN</t>
  </si>
  <si>
    <t>GERARDO</t>
  </si>
  <si>
    <t>GLORIA PATRICIA</t>
  </si>
  <si>
    <t>LUCIA</t>
  </si>
  <si>
    <t>NORIEGA</t>
  </si>
  <si>
    <t>PANIAGUA</t>
  </si>
  <si>
    <t>GUEVARA</t>
  </si>
  <si>
    <t>HERNANDEZ</t>
  </si>
  <si>
    <t>ORDUÑA</t>
  </si>
  <si>
    <t>GUTIERREZ</t>
  </si>
  <si>
    <t>MORALES</t>
  </si>
  <si>
    <t>VALDEZ</t>
  </si>
  <si>
    <t>CHAVEZ</t>
  </si>
  <si>
    <t>BALDENEBRO</t>
  </si>
  <si>
    <t>ACOSTA</t>
  </si>
  <si>
    <t>RIVERA</t>
  </si>
  <si>
    <t>GRAJEDA</t>
  </si>
  <si>
    <t>CORRALES</t>
  </si>
  <si>
    <t>TORRES</t>
  </si>
  <si>
    <t>LANDAVAZO</t>
  </si>
  <si>
    <t>HAROS</t>
  </si>
  <si>
    <t>LIMON</t>
  </si>
  <si>
    <t>SOTO</t>
  </si>
  <si>
    <t>SOLORZANO</t>
  </si>
  <si>
    <t>ROSA</t>
  </si>
  <si>
    <t>RUELAS</t>
  </si>
  <si>
    <t>ALVAREZ</t>
  </si>
  <si>
    <t>VALENZUELA</t>
  </si>
  <si>
    <t>TAUTIMES</t>
  </si>
  <si>
    <t>REYES</t>
  </si>
  <si>
    <t xml:space="preserve">DUARTE </t>
  </si>
  <si>
    <t>HIGUERA</t>
  </si>
  <si>
    <t>GERMAN</t>
  </si>
  <si>
    <t>SANCHEZ</t>
  </si>
  <si>
    <t>LUGO</t>
  </si>
  <si>
    <t>LUCERO</t>
  </si>
  <si>
    <t>RODRIGUEZ</t>
  </si>
  <si>
    <t>OLEA</t>
  </si>
  <si>
    <t>FELIX</t>
  </si>
  <si>
    <t>CARRAZCO</t>
  </si>
  <si>
    <t>PORTELA</t>
  </si>
  <si>
    <t>VILLA</t>
  </si>
  <si>
    <t>MARQUEZ</t>
  </si>
  <si>
    <t>NAVARRO</t>
  </si>
  <si>
    <t>RAMIREZ</t>
  </si>
  <si>
    <t>JIMENEZ</t>
  </si>
  <si>
    <t>DOMINGUEZ</t>
  </si>
  <si>
    <t>DELFIN</t>
  </si>
  <si>
    <t>ZAPUCHE</t>
  </si>
  <si>
    <t>DABLANTES</t>
  </si>
  <si>
    <t>SALGUERO</t>
  </si>
  <si>
    <t>LOPEZ</t>
  </si>
  <si>
    <t>CASTRO</t>
  </si>
  <si>
    <t>CUEVAS</t>
  </si>
  <si>
    <t>RIOS</t>
  </si>
  <si>
    <t>RAMOS</t>
  </si>
  <si>
    <t>PALOMARES</t>
  </si>
  <si>
    <t>PONCE</t>
  </si>
  <si>
    <t>HUICOY</t>
  </si>
  <si>
    <t>VEGA</t>
  </si>
  <si>
    <t>GODINEZ</t>
  </si>
  <si>
    <t>DEL RIVERO</t>
  </si>
  <si>
    <t>RUIZ</t>
  </si>
  <si>
    <t>ZAZUETA</t>
  </si>
  <si>
    <t>RENDON</t>
  </si>
  <si>
    <t>AVILES</t>
  </si>
  <si>
    <t>HINOJOSA</t>
  </si>
  <si>
    <t>PANDURO</t>
  </si>
  <si>
    <t>MARTINEZ</t>
  </si>
  <si>
    <t>ROSALES</t>
  </si>
  <si>
    <t>CABRERA</t>
  </si>
  <si>
    <t>DE VORE</t>
  </si>
  <si>
    <t>ORTEGA</t>
  </si>
  <si>
    <t>PATRON</t>
  </si>
  <si>
    <t>CABALLERO</t>
  </si>
  <si>
    <t>MEZA</t>
  </si>
  <si>
    <t>VALENCIA</t>
  </si>
  <si>
    <t>LIZARRAGA</t>
  </si>
  <si>
    <t>VELAZQUEZ</t>
  </si>
  <si>
    <t>FRAIJO</t>
  </si>
  <si>
    <t>DELGADO</t>
  </si>
  <si>
    <t>IBARRA</t>
  </si>
  <si>
    <t>ARMENTA</t>
  </si>
  <si>
    <t>QUIRARTE</t>
  </si>
  <si>
    <t>ENRIQUEZ</t>
  </si>
  <si>
    <t>TREVIÑO</t>
  </si>
  <si>
    <t>YOVITCHA</t>
  </si>
  <si>
    <t>VASQUEZ</t>
  </si>
  <si>
    <t>MORENO</t>
  </si>
  <si>
    <t>PAT</t>
  </si>
  <si>
    <t>ROMERO</t>
  </si>
  <si>
    <t>DUARTE</t>
  </si>
  <si>
    <t>GUZMAN</t>
  </si>
  <si>
    <t>SANTOYO</t>
  </si>
  <si>
    <t>ORTIZ</t>
  </si>
  <si>
    <t>CASTILLO</t>
  </si>
  <si>
    <t>MEXICO</t>
  </si>
  <si>
    <t>SONORA</t>
  </si>
  <si>
    <t>HERMOSILLO</t>
  </si>
  <si>
    <t>CANANEA</t>
  </si>
  <si>
    <t>NOGALES</t>
  </si>
  <si>
    <t>ALAMOS</t>
  </si>
  <si>
    <t>SAN CARLOS</t>
  </si>
  <si>
    <t>OBREGON</t>
  </si>
  <si>
    <t>GUAYMAS</t>
  </si>
  <si>
    <t>VICAM</t>
  </si>
  <si>
    <t>EMPALME</t>
  </si>
  <si>
    <t>VIATICOS EN EL PAIS</t>
  </si>
  <si>
    <t>GASTO DE CAMINO</t>
  </si>
  <si>
    <t>COMBUSTIBLES</t>
  </si>
  <si>
    <t>CUOTAS</t>
  </si>
  <si>
    <t>PASAJES TERRESTRES NACIONALES</t>
  </si>
  <si>
    <t>PASAJES AEREOS</t>
  </si>
  <si>
    <t>FEBRERO</t>
  </si>
  <si>
    <t>PROFESOR CARRERA</t>
  </si>
  <si>
    <t>SUDIRECTOR SERV. ADMVOS.</t>
  </si>
  <si>
    <t>COORDINADOR ASUNTOS JURIDICOS</t>
  </si>
  <si>
    <t>ANALISTA TECNICO</t>
  </si>
  <si>
    <t xml:space="preserve">KAREN  </t>
  </si>
  <si>
    <t xml:space="preserve">CARLO   </t>
  </si>
  <si>
    <t>CARLA</t>
  </si>
  <si>
    <t>ADOLFO ELIAS</t>
  </si>
  <si>
    <t>GONZALEZ</t>
  </si>
  <si>
    <t>HERNENDEZ</t>
  </si>
  <si>
    <t>FRANCISCA GPE</t>
  </si>
  <si>
    <t>IVONNE ALEJANDRA</t>
  </si>
  <si>
    <t>MAGNOLIA</t>
  </si>
  <si>
    <t>ESPINOZA</t>
  </si>
  <si>
    <t xml:space="preserve">SOCORRO   </t>
  </si>
  <si>
    <t xml:space="preserve">LEONSIO   </t>
  </si>
  <si>
    <t xml:space="preserve">LUIS ALBERTO   </t>
  </si>
  <si>
    <t xml:space="preserve">DORIS  </t>
  </si>
  <si>
    <t>BALDERAS</t>
  </si>
  <si>
    <t xml:space="preserve">TZAB </t>
  </si>
  <si>
    <t>EVELYN</t>
  </si>
  <si>
    <t>PEÑA</t>
  </si>
  <si>
    <t>ESCARCEGA</t>
  </si>
  <si>
    <t>JOSE GPE</t>
  </si>
  <si>
    <t xml:space="preserve">MARTIN  </t>
  </si>
  <si>
    <t xml:space="preserve">METZLI NOELY   </t>
  </si>
  <si>
    <t xml:space="preserve">GABRIEL   </t>
  </si>
  <si>
    <t xml:space="preserve">MARIO ALEJANDRO  </t>
  </si>
  <si>
    <t>MARIA ELSA</t>
  </si>
  <si>
    <t xml:space="preserve">CARBAJAL </t>
  </si>
  <si>
    <t>MILLAN</t>
  </si>
  <si>
    <t xml:space="preserve">JOSE ALBERTO   </t>
  </si>
  <si>
    <t>OMAR JAVIER</t>
  </si>
  <si>
    <t>URQUIDES</t>
  </si>
  <si>
    <t>OCHOA</t>
  </si>
  <si>
    <t>AMPARAN</t>
  </si>
  <si>
    <t>PAULINA</t>
  </si>
  <si>
    <t>SONIA</t>
  </si>
  <si>
    <t>BELTRAN</t>
  </si>
  <si>
    <t>ESPARZA</t>
  </si>
  <si>
    <t>JESUS DOLORES</t>
  </si>
  <si>
    <t>IGNACIO EDUARDO</t>
  </si>
  <si>
    <t>URBALEJO</t>
  </si>
  <si>
    <t>DANIA ADILENE</t>
  </si>
  <si>
    <t xml:space="preserve">RAUL ERICK </t>
  </si>
  <si>
    <t>GUADALUPE</t>
  </si>
  <si>
    <t>MARIA GPE</t>
  </si>
  <si>
    <t>HILLO 01-03/02/2017 TRASLADO DE PERSONAL A CAPACITACION DE TALLERES DE TRASNSPARENCIA</t>
  </si>
  <si>
    <t>HILLO 01-03/02/2017 ASISTIR A CAPACITACION DE TALLERES DE TRASNSPARENCIA</t>
  </si>
  <si>
    <t>ALAMOS 03-04/02/2017 IMARTIR MATERIA DE MAESTRIA EN ADMON</t>
  </si>
  <si>
    <t>NOGALES 03-05/02/2017 IMPARTIR MAESTRIA EN MECATRONICA</t>
  </si>
  <si>
    <t>HILLO 08-10/02/2017 TRASLADAR A PERSONAL A CURSO DE TRANSPARENCIA</t>
  </si>
  <si>
    <t>ALAMOS 10-11/02/2017 IMPARTIR MTRIA EN ADMINISTRACION</t>
  </si>
  <si>
    <t>NOGALES 10-12/02/2017 IMPARTIR MATERIA DE MTRIA EN MECATRONICA</t>
  </si>
  <si>
    <t>CANANEA 09-11/02/2017 IMPARTIR MTRIA EN ADMINISTRACION</t>
  </si>
  <si>
    <t>HILLO 09-10/02/2017 FORO DE TUTORIAS DE AMAESTUR</t>
  </si>
  <si>
    <t xml:space="preserve">HILLO 1-3/02/2017 ASISTIR A PROGRAMA DE CAPACITACION DE TRANSPARENCIA </t>
  </si>
  <si>
    <t>HILLO  1-3/02/2017 ATENDER REUNION DE TRABAJO EN AREA DE FINANZAS DE ISSSTESON Y ATENDER REUNION EN DEPTO DE RECURSOS HUMANOS DE LA SEC</t>
  </si>
  <si>
    <t xml:space="preserve">HILLO 9-10/02/2017 ASISTIR A TALLER DE CAPACITACION DE TRANSPARENCIA </t>
  </si>
  <si>
    <t xml:space="preserve">HILLO 09-12/02/2017 ASISTIR AL FORO DE TUTORIAS DE AMESTUR </t>
  </si>
  <si>
    <t xml:space="preserve">ALAMOS 10-11/02/2017 CURSO DE CALCULO DIFERENCIAL A DOCENTES DE CIENCIAS BASICAS </t>
  </si>
  <si>
    <t xml:space="preserve">MEX 13-18/02/2017 PARTICIPACION EN REUNION DEDESAFIOS O RETOS PARA EL EVENTO NACIONAL  ESTUDIANTIL DE CIENCIAS </t>
  </si>
  <si>
    <t>HILLO 15-16/01/2017 ASISTIR A SEC LLEVAR EXPEDIENTES PARA REGISTRO DE CEDULA PROFESIONAL</t>
  </si>
  <si>
    <t xml:space="preserve">HILLO 15-16/01/2017  ASISTIR A SEC PARA TRAMITE DE EXPEDIENTES Y CEDULAS PROFESIONALES </t>
  </si>
  <si>
    <t>NOGALES 17-18/02/2017 IMPARTIR MAESTRIA EN MECATRONICA</t>
  </si>
  <si>
    <t>ALAMOS 17-18/02/2017 IMPARTIR MAESTRIA EN ADMINISTRACION</t>
  </si>
  <si>
    <t>ALAMOS 17-18/02/2017 CURSO DE CALCULO DIFERENCIAL A DOCENTES DE CIENCIAS BASICAS</t>
  </si>
  <si>
    <t>HILLO 15-17/02/2017 TRASLADO DE PERSONAL A CURSO DE TRANSPARENCIA</t>
  </si>
  <si>
    <t>CANANEA 16-18/02/2017 IMPARTIR MATERIA DE MTRIA EN ADMINISTRACION</t>
  </si>
  <si>
    <t>HILLO 15-17/02/2017 ASISTIR A CURSO DE TRANSPARENCIA</t>
  </si>
  <si>
    <t xml:space="preserve"> ALAMOS 17-18/02/2017 IMPARTIR CURSO DE CALCULO DIFERENCIAL A DOCENTES DE CIENCIAS BASICAS DE LA EXTENSION ITESCA</t>
  </si>
  <si>
    <t>ALAMOS 17-18/02/2017 IMPARTIR CURSO DE CALCULO DIFERENCIAL A DOCENTES DE CIENCIAS BASICAS DE LA EXTENSION ITESCA</t>
  </si>
  <si>
    <t xml:space="preserve">HILLO 15-18/02/2017 ASISTIR A TALLERES TEMATICOS DE INVESTIGACION CONVOCADO POR EL COECYT </t>
  </si>
  <si>
    <t>HILLO 20-21/02/2017 REALIZAR TRAMITES Y CERTIFICACION DE EXPEDIENTES EN OFICINA SEC Y ASISTIR A LA CONTRALORIA</t>
  </si>
  <si>
    <t xml:space="preserve">OBR 16/02/2017 ATENDER ASUNTOS ACADEMICOS Y ADMVOS DE LA EXTENSION ALAMOS </t>
  </si>
  <si>
    <t>HERMOSILLO 23/02/2017 TRASLADAR A PERSONAL A TALLER DE TRASPARENCIA</t>
  </si>
  <si>
    <t>HERMOSILLO 23/02/2017 ASISTIR  A TALLER DE TRASPARENCIA</t>
  </si>
  <si>
    <t>CANANEA 23-25/02/2017 IMPARTIR MATERIA DE MTRIA EN ADMINISTRACION</t>
  </si>
  <si>
    <t>MEXICO 27/02-01-03/2017 REUNION CON DIRECTOR DE TENM PARA VER TEMAS RELACIONADOS CON EL CONSULTORIO NACIONAL DE CIENCIAS BASICAS</t>
  </si>
  <si>
    <t>HILLO 02/02/2017 ASISTIR A REUNION EN CONTRALORIA GENERAL</t>
  </si>
  <si>
    <t>ALAMOS 01/02/2017 REUNION DE TRABAJO EN EXTENSION ALAMOS</t>
  </si>
  <si>
    <t xml:space="preserve">HUATABAMPO 08/02/2017 TRASLADO DE PERSONAL PARA PROMOCION DE OFERTA EDUCATIVA </t>
  </si>
  <si>
    <t>ALAMOS 10/02/2017 REUNION DE ACADEMICA</t>
  </si>
  <si>
    <t>BACAME NUEVO 10/02/2017 ATENDER EVENTO DE OFERTA EDUCATIVA EN PLANTEL CECYTES</t>
  </si>
  <si>
    <t>ALAMOS 08/02/2017 VERIFICACION DE CONSTRUCCIONES Y RECEPCION DE POSGRADOS</t>
  </si>
  <si>
    <t xml:space="preserve">ALAMOS 10/02/2017 ATENDER REUNION ACADEMICA </t>
  </si>
  <si>
    <t>ALAMOS 08/02/2017 VERIFICACION DE CONSTRUCCIONES Y RECEPCION DE POSGRADO, EXTENSION ITESCA</t>
  </si>
  <si>
    <t>ALAMOS 13/02/2017 ASISTIR A REUNION CON COORDINADORA DE ITESCA Y PRESIDENTE MUNICIPAL POR SEMANA DEPORTIVA HALCON ITESCA</t>
  </si>
  <si>
    <t>HILLO 13/02/2017 ATENDER REUNION EN ISSSTESON PARA REVISION DE ADEUDOS Y  GESTIONES EN CONTRALORIA</t>
  </si>
  <si>
    <t>ALAMOS 13/02/2017 ASISTIR A REUNION CON COORDINADORA DE EXT ITESCA Y PRESIDENTE MUNICIPAL PARA VER ASUNTOS DE SEMANA HALCONES</t>
  </si>
  <si>
    <t xml:space="preserve">ALAMOS 14/02/2017 TRASLADAR A PERSONAL A PLATICAS DE RESIDENCIAS </t>
  </si>
  <si>
    <t>ALAMOS 14/02/2017 IMPARTIR PLATICAS DE RESIDENCIAS EN EXT ITESCA</t>
  </si>
  <si>
    <t>HILLO 15/02/2017 TRASLADAR A DOCENTES A TALLER DE GESTION DE LA INVESTIGACION Y FINANZAS , FINANCIAMIENTO Y RECURSOS ORGANICADO POR COECYT</t>
  </si>
  <si>
    <t>ALAMOS 16/02/2017 TRASLADAR ALUMNO A JUEGO DE FUTBOL A REPRESENTAR A ITESCA</t>
  </si>
  <si>
    <t>HILLO 15/02/2017 ASISTIR A REUNION DE ENLACE DE COMITE DE ETICA EN EL CENTRO DE GOBIERNO</t>
  </si>
  <si>
    <t>ALAMOS 17/02/2017 EVALUAR Y SACAR REQUERIMIENTOS PARA EL TRASLADO DE EQUIPO DE COMPUTO A LA NUEVA EXTENSION ALAMOS</t>
  </si>
  <si>
    <t xml:space="preserve">ALAMOS 17/02/2017 EVALUAR Y SACAR REQUERIMIENTO PARA TRASLADO DE EQ COMPUTO EN EXTENSION ITESCA </t>
  </si>
  <si>
    <t>ALAMOS 16/02/2017  PARTICIPAR EN JUEGO DE FUTBOL CON REPRESENTATIVO DE ITESCA</t>
  </si>
  <si>
    <t>HILLO 17/02/2017 TRASLADAR A DOCENTES A TALLER DE GESTION DE LA INVESTIGACION Y FINANZAS , FINANCIAMIENTO Y RECURSOS ORGANICADO POR COECYT</t>
  </si>
  <si>
    <t>HILLO 23/02/2017 ASISTIR A REUNION DEL GRUPO TECNICO ESPECIAL DE INVESTIGACION Y POSGRADO</t>
  </si>
  <si>
    <t>OBREGON 23/02/2017 ASISTIR A ITESCA PARA CAPACITACION EN PROCESO DE ADMISION, USO DE SISTEMA Y APLICACION DE EXAMEN</t>
  </si>
  <si>
    <t>OBR 23/02/2017 ASISTIR A CAPACITACION EN PROCESO DE ADMISION , USO DE SISTEMA Y APLICACION DE EXAMENES</t>
  </si>
  <si>
    <t>ALAMOS 24/02/2017 TRASLADO ALUMNOS DE BEISBOL A JUEGO EN ALAMOS</t>
  </si>
  <si>
    <t xml:space="preserve">ALAMOS 24/02/2017 ASISTIR A JUEGO DE BEISBOL CON REPPRESENTATICO ITESCA </t>
  </si>
  <si>
    <t>HERMOSILLO 28/02/2017 TRASLADO DE ALUMNOS DE ING. INDUSTRIAL A VISITA A PLANTA FORS</t>
  </si>
  <si>
    <t>HILLO 27/02/2017 ASISTIR A REUNION DEL COMITE DE VINCULACION COEPES</t>
  </si>
  <si>
    <t>HILLO 01/03/2017 TRASLADO A PERSONAL A TALLER DE TRANSPARENCIA</t>
  </si>
  <si>
    <t>HILLO 01/03/2017 TRASLADAR A ALUMNOS DE GESTION EMPRESARIAL A PLANTA FORD</t>
  </si>
  <si>
    <t xml:space="preserve">HILLO 02/03/2017 TRASLADAR A PERSONAL A REUNION EN ELINSTITUTO DE BECAS </t>
  </si>
  <si>
    <t>ALAMOS 01/03/2017 TRASLADO DE BOTARGA INSTITUCIONAL PARA PROMOCION</t>
  </si>
  <si>
    <t xml:space="preserve">HILLO 01/03/2017 ASISTIR A TALLER DE TRANSPARENCIA Y REUNION DE ENLACES DE TRANSPARENCIA </t>
  </si>
  <si>
    <t xml:space="preserve">HILLO 01/03/2017 ASISTIR A VISITA ACADEMICA CON ALUMNOS DE GESTION EMPRESARIAL A PLANTA FORD </t>
  </si>
  <si>
    <t xml:space="preserve"> HILLO 02/03/2017 ASISTIR OCTAVA REUNION DEL COMITE TEC DE BECAS</t>
  </si>
  <si>
    <t>HUATABAMPO</t>
  </si>
  <si>
    <t>BACAME</t>
  </si>
  <si>
    <t>MARZO</t>
  </si>
  <si>
    <t>SUBDIRECTOR DE PLANEACION</t>
  </si>
  <si>
    <t>TENCNICO ACADEMICO</t>
  </si>
  <si>
    <t>CANANEA 02-04/03/2017 IMPARTIR MATERIA DE MTRIA EN ADMINISTRACION</t>
  </si>
  <si>
    <t>MANUELA</t>
  </si>
  <si>
    <t>HILLO 02-03/03/2017 ASISTIR A PROGRAMA YO SI SOY EMPRENDEDOR POR INADEM</t>
  </si>
  <si>
    <t xml:space="preserve">JUAN </t>
  </si>
  <si>
    <t>ALAMOS 3-4/03/2017 CURSO DE CALCULO DIFERENCIAL A DOCENTES DE CIENCIAS BASICAS DE LA EXTENSION ITESCA</t>
  </si>
  <si>
    <t xml:space="preserve">LEONSIO  </t>
  </si>
  <si>
    <t>IVVONE ALEJANDRA</t>
  </si>
  <si>
    <t xml:space="preserve">CANANEA 2-4/03/2017 REALIZAR COBROS DE ADEUDOS DE COLEGIATURA DE MAESTRIAS ITESCA </t>
  </si>
  <si>
    <t xml:space="preserve">ARISTOTELES   </t>
  </si>
  <si>
    <t xml:space="preserve">SOCORRO  </t>
  </si>
  <si>
    <t>ALAMOS 03-04/03/2017 CURSO DE CALCULO DIFERENCIAL A DONCENTES DE CIENCIAS BASICAS</t>
  </si>
  <si>
    <t>NOGALES 03-05/03/2017 IMPARTIR MATERIA EN MTRIA EN MECATRONICA</t>
  </si>
  <si>
    <t>HILLO 08-11/03/2017 ASISTIR A TALLER DE FINANCIEMIENTO RECURSOS Y FINANZAS PARA LA INVESTIGACION ( COECYT )</t>
  </si>
  <si>
    <t xml:space="preserve">ALBERTO  </t>
  </si>
  <si>
    <t xml:space="preserve">JOSE GUADALUPE   </t>
  </si>
  <si>
    <t xml:space="preserve">JUAN ENRIQUE  </t>
  </si>
  <si>
    <t>NOGALES 10-12/03/2017 IMPARTIR MTRIA EN MECATRONICA</t>
  </si>
  <si>
    <t>CANANEA 09-11/03/2017 IMPARTIR MATERIA DE MTRIA EN ADMINISTRACION</t>
  </si>
  <si>
    <t>ALAMOS 10-11/03/2017 IMPARTIRMATERIA MTRIA EN ADMINISTRACION</t>
  </si>
  <si>
    <t>NOGALES 10-12/03/2017 TRASLADO DE PERSONAL PARA  IMPARTIR MTRIA EN MECATRONICA</t>
  </si>
  <si>
    <t xml:space="preserve">FABIOLA  </t>
  </si>
  <si>
    <t xml:space="preserve">ALAMOS 10-11/03/2017 REUNION DE TRABAJO EN EXT ITESCA PARA DAR SEGUIMIENTO A OPERACION ADMINISTRATIVA </t>
  </si>
  <si>
    <t xml:space="preserve">MARIA CONSUELO  </t>
  </si>
  <si>
    <t xml:space="preserve">ALAMOS 10-11/03/2017 CURSO DE CALCULO DIFERENCIAL A DOC DOCENTES DE CIENCIAS BASICAS </t>
  </si>
  <si>
    <t xml:space="preserve">JOSE EFREN   </t>
  </si>
  <si>
    <t>HILLO 08-11/03/2017 ASISTIR A TALLER TEMATICO DE INVESTIGACION CONVOCADO POR EL COECYT</t>
  </si>
  <si>
    <t xml:space="preserve">ALTAR-EL PINACATE 16-18/03/2017 VIAJE ACADEMICO CON ALUMNOS DE ING EN GEOCIENCIAS </t>
  </si>
  <si>
    <t>HILLO 15-17/03/2017 REALIZAR PAGO DE CERTIFICACION Y ENTREGA DE EXPEDIENTES EN LA SEC</t>
  </si>
  <si>
    <t>ALAMOS 17-18/03/2017 IMPARTIR MATERIA MTRIA EN ADMINISTRACION</t>
  </si>
  <si>
    <t xml:space="preserve">LUIS ALBERTO  </t>
  </si>
  <si>
    <t>MEXICO 22-25/03/2017 ASISTIR A REUNION NACIONAL DE VINCULACION DE AMASTEUR</t>
  </si>
  <si>
    <t xml:space="preserve">KARINA   </t>
  </si>
  <si>
    <t>TAOMARI</t>
  </si>
  <si>
    <t xml:space="preserve">TUCSON ARIZONA 22-25/03/2017 ASISTIR A REUNION SONORA ARIZONA </t>
  </si>
  <si>
    <t xml:space="preserve">ISRAEL  </t>
  </si>
  <si>
    <t>MEXICO 23-24/03/2017 ENTREGA DE DOCUMENTACION DEN LA DIRECCION DE INSTITUTOS TECNOLOGICOS DESCENTRALIZADOS</t>
  </si>
  <si>
    <t xml:space="preserve">MARIA ISABEL  </t>
  </si>
  <si>
    <t xml:space="preserve">GUADALAJARA-QUERETARO REALIZAR VIAJE ACADEMICO CON ALUMNOS DE ING EN GESTION EMPRESARIAL </t>
  </si>
  <si>
    <t>YAUTIMES</t>
  </si>
  <si>
    <t xml:space="preserve">GUADALAJARA-QUERETARO 25/03-01/04/2017  REALIZAR VIAJE ACADEMICO CON ALUMNOS DE ING EN GESTION EMPRESARIAL </t>
  </si>
  <si>
    <t>CANANEA 23-25/03/2017 IMPARTIR MATERIA MTRIA EN ADMINISTRACION</t>
  </si>
  <si>
    <t xml:space="preserve">MEXICO 26-29/03/2017 REGISTRO DE CARRERA DE ING EN GEOCIENCIAS EN DGP </t>
  </si>
  <si>
    <t>HILLO 28-29/03/2017 REUNION COEPES Y VISIA MAKILAS TETAKAWI</t>
  </si>
  <si>
    <t xml:space="preserve">HILLO 28-29/03/2017 ASISTIR A REUNION DE LA PRIMER  ASAMBLEA GENERAL DE LA COMISION ESTATAL PARA LA PLANEACION DE LA ED SUPERIOR, COEPES </t>
  </si>
  <si>
    <t xml:space="preserve">JOSE LINO   </t>
  </si>
  <si>
    <t xml:space="preserve">ALAMOS 31/03-01/04/2017 COBRO DE COLEGIATURAS EN  MAESTRIA DE ADMINISTRACION </t>
  </si>
  <si>
    <t xml:space="preserve"> ALAMOS 31/03-01/04/2017 REUNION DE TRABAJO CON PERSONAL DOCENTE Y ADMVO DE LA EXTENSION ITESCA</t>
  </si>
  <si>
    <t xml:space="preserve">NOG 24-26/03/2017 IMPARTIR MODULO DE MAESTRIA EN MECATRONICA </t>
  </si>
  <si>
    <t>YECORA 31/03-01/04/2017 VIAJE ACADEMICO CON ALUMNOS DE ING AMBIENTAL</t>
  </si>
  <si>
    <t xml:space="preserve">GERARDO  </t>
  </si>
  <si>
    <t xml:space="preserve">YECORA 31/03-01/04/2017 TRASLADO DE ALUMNOS Y MAESTROS A VIAJE ACADEMICO </t>
  </si>
  <si>
    <t>ALAMOS 31/03-01/04/2017 IMPARTIR MATERIA DE MTRIA. EN ADMINISTRACION</t>
  </si>
  <si>
    <t>ALMA</t>
  </si>
  <si>
    <t xml:space="preserve">HILLO 3-4/04/2017 REALIZAR TRAMITES DE CERTIFICACION DE CEDULAS Y CERTIFICADOS </t>
  </si>
  <si>
    <t>NOGALES 31/03-02/04/2017 IMPARTIR MATERIA DE MAESTRIA EN MECATRONICA</t>
  </si>
  <si>
    <t>HILLO 03-04/04/2017  REALIZAR PAGO DE 42  EXPEDIENTES PARA CERTIFICACION</t>
  </si>
  <si>
    <t>DANIA ADINELE</t>
  </si>
  <si>
    <t>OBR 17/02/2017 ATENCION DE ASUNTOS ADMVOS DE LA EXTENSION ITESCA</t>
  </si>
  <si>
    <t>ELSA</t>
  </si>
  <si>
    <t xml:space="preserve">SN CARLOS 2/03/2017 VISITA ACADEMICA A LA RESERVA DE NACAPULE </t>
  </si>
  <si>
    <t xml:space="preserve">JACKELINE </t>
  </si>
  <si>
    <t>CARRILLO</t>
  </si>
  <si>
    <t>VALLEJO</t>
  </si>
  <si>
    <t>ISLAS</t>
  </si>
  <si>
    <t>BURGOS</t>
  </si>
  <si>
    <t xml:space="preserve">VICAM 23/02/2017 ASISTIR A EVENTO INSTITUCIONAL " LENGUA MATERNA" </t>
  </si>
  <si>
    <t>SAN CARLOS 02/03/2017 TRASLADO DE PERSONAL A VISITA ACADEMICA A LA RESERVA DE NACAPULE</t>
  </si>
  <si>
    <t>HILLO 02/03/2017 ATENDER GESTIONES INSTITUCIONALES EN EL ISSSTESON, ISAF E ISIE</t>
  </si>
  <si>
    <t>ALAMOS 01/03/2017 ASISTIR A FERIA VOCACIONAL EN EXT ITESCA</t>
  </si>
  <si>
    <t>JOSE LUIS</t>
  </si>
  <si>
    <t xml:space="preserve">HILLO 3/03/2017 REALIZAR VIAJE ACADEMICO A EMPRESA NEAR SOFT, EN EL MARCO DE JORNADAS ACADEMICAS </t>
  </si>
  <si>
    <t>HILLO 03/03/2017 TRASLADO DE ALUMNOS A VISITA ACADEMICA A LA EMPRESA NEARSOFT</t>
  </si>
  <si>
    <t>MENDIVIL</t>
  </si>
  <si>
    <t>SALGUEIRO</t>
  </si>
  <si>
    <t xml:space="preserve"> HILLO 28/02/2017 REALIZAR VISITA ACADEMICA A PLANTA FORD </t>
  </si>
  <si>
    <t xml:space="preserve">HILLO 6/03/2017 REUNION CON SUBSECRETARIO DE ED MEDIA SUPERIOR Y SIPERIOR EN INSTALACIONES DE LA ITH </t>
  </si>
  <si>
    <t xml:space="preserve">ALAMOS 09/03/2017 VERIFICACION DE INSTALACIONES NUEVAS EN EXTENSION ITESCA </t>
  </si>
  <si>
    <t>NORMA AIDEE</t>
  </si>
  <si>
    <t xml:space="preserve">ALAMOS 01/03/2017 ASISTIR A FERIA VOCACIONAL EN EXT ITESCA </t>
  </si>
  <si>
    <t>ALAMOS 09/03/2017 VERIFICACION DE INSTALACIONES NUEVAS EN EXTENSION</t>
  </si>
  <si>
    <t>HILLO 11/03/2017 TRASLADAR A MAESTROS A COECYT</t>
  </si>
  <si>
    <t>HILLO 08/03/2017 TRASLADAR A MAESTROS A COECYT</t>
  </si>
  <si>
    <t xml:space="preserve">HILLO 08/03/2017 ASISTIR A REUNION DE SEGUIMIENTO DE PROYECTO DE INVESTIGACION INEE-ITESCA </t>
  </si>
  <si>
    <t>MARZARDO</t>
  </si>
  <si>
    <t>JESUS ANGEL</t>
  </si>
  <si>
    <t>HURTADO</t>
  </si>
  <si>
    <t>DIAZ</t>
  </si>
  <si>
    <t>NAVOJOA 12/03/2017 VIAJE AL INSTITUTO MUNICIPAL DEL DEPORTE DE NAVOJOA</t>
  </si>
  <si>
    <t xml:space="preserve">JOSE MANUEL   </t>
  </si>
  <si>
    <t xml:space="preserve">ALAMOS 14/03/2017 DAR SERVICIO A SISTGEMA DE A/A DE LA EXTENSION ITESCA </t>
  </si>
  <si>
    <t xml:space="preserve">JESUS ANTONIO   </t>
  </si>
  <si>
    <t xml:space="preserve">RAMON  </t>
  </si>
  <si>
    <t>JUAN SALVADOR</t>
  </si>
  <si>
    <t>GOMEZ</t>
  </si>
  <si>
    <t xml:space="preserve">HILLO 15/03/2017 VISITA A FABRICA DE SOFTWARE TIEMPO DEVELOPMENT Y NEAR SOFT </t>
  </si>
  <si>
    <t xml:space="preserve">HILLO 15/03/2017 TRASLADO DE PERSONAL A VISITA ACADEMICA A FABRICA DE SOFTWARE </t>
  </si>
  <si>
    <t>HILLO 21/03/2017 ASISTIR A PRESENTACION EXAMEN DE HABILIDADES Y CONOCIMIENTOS BASICOS EN UNISON</t>
  </si>
  <si>
    <t>MARCO ANTONIO</t>
  </si>
  <si>
    <t>BRAMBILLA</t>
  </si>
  <si>
    <t xml:space="preserve"> HILLO 27/02/2017 ASISTIR A REUNION DEL COMITE DE VINCULACION COEPES </t>
  </si>
  <si>
    <t xml:space="preserve">HILLO 15/03/2017 ENTREGA DE OFICIO A LA SEC DE HACIENDA </t>
  </si>
  <si>
    <t xml:space="preserve">METZLY NOELY </t>
  </si>
  <si>
    <t>OBR 17/03/2017 ATENDER OPERACION ACADEMICO-ADMINISTRATIVA DE LA EXTENSION ITESCA</t>
  </si>
  <si>
    <t xml:space="preserve">HILLO 21/03/2017 ASISTIR A PRESENTACION DEL EXAMEN DE HABILIDADES Y CONOCIMIENTOS BASICOS EN UNISON </t>
  </si>
  <si>
    <t>RUTA YAQUI 18/03/2017 TRASLADO DE PERSONAL POR RECORRIDO EN TERRITORIO YAQUI COMO PARTE DEL PROGRAMA DE ACOMPAÑANTES</t>
  </si>
  <si>
    <t>SAUL</t>
  </si>
  <si>
    <t xml:space="preserve">ASISTIR A EXPOSICION SOBRE EXAMEN DE HABILIDADES Y CONOCIMIENTOS BASICOS EN LA UNISON </t>
  </si>
  <si>
    <t xml:space="preserve">HILLO 21/03/2017  ASISTIR A EXPOSICION SOBRE EXAMEN DE HABILIDADES Y CONOCIMIENTOS BASICOS EN LA UNISON </t>
  </si>
  <si>
    <t xml:space="preserve">HUMBERTO  </t>
  </si>
  <si>
    <t>HILLO 22/03/2017 ENTREGA DE DOCUMENTACION INSTITUCIONAL EN DEPENDENCIAS DE GOB. ESTATAL</t>
  </si>
  <si>
    <t xml:space="preserve">NAVOJOA 22/03/2017 TRASLADO DE LUMNOS Y DOCENTE PARA VISITA ACADEMICA  A PLANTA CACLULOSA Y CORRUGADOS </t>
  </si>
  <si>
    <t xml:space="preserve">EMPALME 23/03/2017 SUPERVISAR 1ER EVALUACION DE ESPECIALIDAD RACH EN MAQUILAS TETAKAWI </t>
  </si>
  <si>
    <t>VIANNEY</t>
  </si>
  <si>
    <t>ALAMOS 23/03/2017 ENTREGA DE CREDENCIALES Y RECUPERACION DE DOCUMENTACION EXT ITESCA ALAMOS</t>
  </si>
  <si>
    <t>CARLOS ALBERTO</t>
  </si>
  <si>
    <t>NEIRA</t>
  </si>
  <si>
    <t>ZANS</t>
  </si>
  <si>
    <t>EMPALME 22/03/2017 MAQUILAS TETAKAWI PARA SUPERVISAS LA ESPECIALIDAD RANCH EN LAS INSTALACIONES DE LA EMPRESA Y REUNION CON TUTORES DE MTK</t>
  </si>
  <si>
    <t xml:space="preserve">FRANCISCO LEOPOLDO  </t>
  </si>
  <si>
    <t>HILLO 24/03/2017 REUNION DEL GRUPO TECNICO ESPECIAL PARA PLANEACION Y PRESUPUESTACION DE EDUCACION SUPERIOR</t>
  </si>
  <si>
    <t>HILLO 23/03/2017 ENTREGA DE DOCUMENTACION PARA DICTAMEN</t>
  </si>
  <si>
    <t>FRANCISCO</t>
  </si>
  <si>
    <t>ALAMOS 23/03/2017 ENTREGA DE CREDENCIALES Y DOCUMENTACION PENDIENTE</t>
  </si>
  <si>
    <t xml:space="preserve">GABRIEL </t>
  </si>
  <si>
    <t>HILLO 24/03/2017 REUNION CON PROF. ONESIMO MARISCAL SUBSECRETARIO DE EDUC. MEDIA Y SUPERIOR</t>
  </si>
  <si>
    <t>HILLO 27/03/2017 ENTREGA DE DOCUMENTACION EN ISAF</t>
  </si>
  <si>
    <t xml:space="preserve">VICAM 30/03/2017 CUBRIR EVENTO DE LA JORNADA DE LA SALUD </t>
  </si>
  <si>
    <t xml:space="preserve">EMPALME 29/03/2017 ATENDER REUNION EN MAKILAS TETAKAWI </t>
  </si>
  <si>
    <t>EMPALME 28/03/2017 ATENDER REUNION EN MAQUILAS TETAKAWI</t>
  </si>
  <si>
    <t>HILLO 31/03/2017 ASISTIR A REUNION DE CONSEJO ESTATAL DE MINERIA EN REPRESENTACION DE DIRECTOR</t>
  </si>
  <si>
    <t xml:space="preserve">HILLO 04/04/2017 ASISTIR CAPACITACION EN TEMA DE INTEGRIDAD Y PREVENCION DE CONFLICTO DE INTERES </t>
  </si>
  <si>
    <t xml:space="preserve">OBR 30/03/2017 ATENDER ASUNTOS ACADEMICO-ADMINISTRATIVOS DE LA EXTENSION </t>
  </si>
  <si>
    <t>HILLO 04/04/2017 TRASLADAR A PERSONAL A CAPACITACION DE INTEGRIDAD Y ETICA Y PREVENCION DE CONFLICTO DE INTERES</t>
  </si>
  <si>
    <t>ALAMOS 04/04/2017 TRANSPORTE DE BATUCADA Y DEPORTES POR SEMANA DE HALCONES</t>
  </si>
  <si>
    <t>ALAMOS 04/04/2017 ASISTIR A SEMANA DE HALCONES</t>
  </si>
  <si>
    <t>ALTAR</t>
  </si>
  <si>
    <t>E,U.</t>
  </si>
  <si>
    <t>ARIZONA</t>
  </si>
  <si>
    <t>TUCSON</t>
  </si>
  <si>
    <t>JALISCO</t>
  </si>
  <si>
    <t>GUADALAJARA</t>
  </si>
  <si>
    <t>YECORA</t>
  </si>
  <si>
    <t>NAVOJOA</t>
  </si>
  <si>
    <t>YAQUI</t>
  </si>
  <si>
    <t>SUBDIRECTOR DE SERVICIOS ADMINISTRATIVOS</t>
  </si>
  <si>
    <t>VIATICOS AL EXTRANJERO</t>
  </si>
  <si>
    <t>ABRIL</t>
  </si>
  <si>
    <t>GISELA</t>
  </si>
  <si>
    <t>REGALADO</t>
  </si>
  <si>
    <t>MEXICO 05-07/04/2017 ENTREGA DE INFORMES EN PRODEP Y ASISTIR A CITA DE RECEPCION DE SOLICITUDES INDIVIDUALES DE APOYO PARA PTCS</t>
  </si>
  <si>
    <t>KARINA</t>
  </si>
  <si>
    <t>HILLO 05/04/2017 CONSULTA ELABORACION DE FORMATOS CAPACITACION EN EL TEMA DE INTEGRIDAD, ETICA Y PREVENCION DE CONFLICTOS DE INTERES</t>
  </si>
  <si>
    <t xml:space="preserve">MIGUEL ANGEL  </t>
  </si>
  <si>
    <t>CANANEA 03-05/04/2017 VIAJE ACADEMICO A LA MINA DE BUENA VISTA DEL COBRE CON ALUMNOS DE GEOCIENCIAS</t>
  </si>
  <si>
    <t>HUGO EMILIO</t>
  </si>
  <si>
    <t>MEX 05-10/04/2017 CIERRE DE LA SEMANA DE ARQUITECTURA</t>
  </si>
  <si>
    <t>OTHON</t>
  </si>
  <si>
    <t>ALAMOS 07-08/04/2017 IMPARTIR MAESTRIA DE ADMINISTRACION</t>
  </si>
  <si>
    <t xml:space="preserve">NOGALES 06-08/04/2017 IMPARTIR MODULO DE MTRIA EN MECATRONICA   </t>
  </si>
  <si>
    <t>CANANEA 06-08/04/2017 IMPARTIR MODULO DE MTRIA EN ADMINISTRACION</t>
  </si>
  <si>
    <t xml:space="preserve">HILLO 19/04/2017 REUNION PARA ANALIZAR EL RECURSO EJERCIDO EN EL CAPITULO 1000 DEL PPTO AUTORIZADO </t>
  </si>
  <si>
    <t xml:space="preserve">HILLO 18-21 /04/2017 REUNION PARA ANALIZAR EL RECURSO EJERCIDO EN EL CAPITULO 1000 DEL PPTO AUTORIZADO Y ASISTIR A ASAMBLEA GRAL ORDINARIA DE LA ASOFIS </t>
  </si>
  <si>
    <t>CESAR</t>
  </si>
  <si>
    <t>VILLAVICENCIO</t>
  </si>
  <si>
    <t>GUADALAJARA 22-30/04/2017 REALIZAR VISITAS ACADEMICAS A EMPRESAS PARA CONOCER FUNCIONES Y PROCESOS DEL AREA TECNOLOGICA</t>
  </si>
  <si>
    <t>HILLO 27-28/04/2017  TRAMITAR CERTIFICACION Y ENTREGA DE DOCUMENTOS EN LA SEC</t>
  </si>
  <si>
    <t>CANANEA 27-29/04/2017 IMPARTIR MAESTRIA EN ADMINISTRACION</t>
  </si>
  <si>
    <t>ALAMOS 28-29/04/2017 IMPARTIR MTRIA DE ADMINISTRACION</t>
  </si>
  <si>
    <t>NOGALES 28-30/04/2017 IMPARTIR MTRIA EN MECATRONICA</t>
  </si>
  <si>
    <t>HILLO 05/04/2017 TOMA DE PROTESTA DE COMITE DE TRASPARENCIA Y RECIBIR RECONOCIMIENTO DE PORTAL DE TRASPARENCIA</t>
  </si>
  <si>
    <t>HILLO 06/04/2017 AVANCE DE AUTORIZACION PARA ADQUISICION DE VEHICULO A LA SECRETARIA DE HACIENDA</t>
  </si>
  <si>
    <t>JUAN FCO JAVIER</t>
  </si>
  <si>
    <t xml:space="preserve">04/04/2017 ASISTI A SEMANA HALCONE ITESCA ALAMOS </t>
  </si>
  <si>
    <t xml:space="preserve">HILLO 6/04/2017 TRASLADO DE PERSONAL DE LA INSTITUCION A LA SEC DE HACIENDA </t>
  </si>
  <si>
    <t xml:space="preserve">MARCO ANTONIO </t>
  </si>
  <si>
    <t>ALAMOS 07/04/2017 REVISION DE PROGRAMA DE LA ESPECIALIDAD EN MANTENIMIENTO INDUSTRIAL CON EL GERENTE DE MINAS EMILIO MITRE</t>
  </si>
  <si>
    <t>VELARDE</t>
  </si>
  <si>
    <t>GIL</t>
  </si>
  <si>
    <t xml:space="preserve">ALAMOS 07/04/17 REVISION DE PROGRAMA DE ESPECIALIDAD EN MANTENIMIENTO INDUSTRIAL </t>
  </si>
  <si>
    <t xml:space="preserve">NORMA AIDEE  </t>
  </si>
  <si>
    <t xml:space="preserve">ALAMOS 0704/2017 REVISION DE PROGRAMA DE LA ESPECIALIDAD EN MTTO INDUSTRIAL </t>
  </si>
  <si>
    <t xml:space="preserve">HILLO 17/04/2017   ATENDER GESTIONES INSTITUCIONALES </t>
  </si>
  <si>
    <t>ALAMOS 04/04/2017 TRASLADAR EQUIPO DE APOYO PARA CARRERA HALCONES</t>
  </si>
  <si>
    <t xml:space="preserve"> ALAMOS 04/04/2017 TRASLADO DE EQUIPO PARA APOYO EN LOGISTICA DE CARRERA HALCONES</t>
  </si>
  <si>
    <t xml:space="preserve">JOSE MANUEL </t>
  </si>
  <si>
    <t>ALAMOS 03/04/2017 ASISTIR A LA INAUGURAICON DE LA SEMANA DE ING INDUSTRIAL</t>
  </si>
  <si>
    <t xml:space="preserve">ALAMOS 3/04/2017 ASISTIR A INAUGURACION DE LA SEMANA DE ING INDUSTRIAL </t>
  </si>
  <si>
    <t>HILLO 27/04/2017 REUNION DE CAPACITACION A INSTITUCIONES EDUCATIVAS</t>
  </si>
  <si>
    <t>NAVOJOA 27/04/2017 TRASLADAR A DAJMA PARA PRESENTACION EN ITSON NAVOJOA</t>
  </si>
  <si>
    <t>GUAYMAS 04/05/2017 ASISTIR A REUNION DE GRUPO TECNICO DE INV Y POSGRADO</t>
  </si>
  <si>
    <t xml:space="preserve">ALAMOS 04/04/2017 ENTREGA DE DOCUMENTACION EN BANORTE </t>
  </si>
  <si>
    <t>MAYO</t>
  </si>
  <si>
    <t>HIRAM</t>
  </si>
  <si>
    <t>HILLO 07-08/05/2017 ASISTIR A REUNION CON SECRETARIO DE EDUCACION PUBLICA Y CON SUBSECRETARIO DE MEDIA SUPERIOR Y SUPERIOS</t>
  </si>
  <si>
    <t xml:space="preserve">HUMBERTO   </t>
  </si>
  <si>
    <t xml:space="preserve">HILLO 07-08/05/2017 ASISTIR A REUNION DE TRABAJO CON SUBSECRETARIO DE EDUCACION Y A REUNION CON SUBSECRETARIO DE ED MEDIA SUPERIOR </t>
  </si>
  <si>
    <t>COORDINADOR DE AREA</t>
  </si>
  <si>
    <t xml:space="preserve">ISRAEL   </t>
  </si>
  <si>
    <t>HILLO 07-08/05/2017  REUNION DE TRABAJO CON SUBSECRETARIO DE EDUCACION Y A REUNION CON SUBSECRETARIO DE ED MEDIA SUPERIOR Y ATENDER ASUNTOS DE AUDITORIA DE ISAF</t>
  </si>
  <si>
    <t>IVONNE  ALEJANDRA</t>
  </si>
  <si>
    <t>ALAMOS 12-13/05/2017 IMPARETIR MAESTRIA EN ADMINISTRACION</t>
  </si>
  <si>
    <t>BRENDA ELIZABETH</t>
  </si>
  <si>
    <t>PEREZ</t>
  </si>
  <si>
    <t>ASCENCIO</t>
  </si>
  <si>
    <t xml:space="preserve">ALAMOS 11-12/05/2017 REVISION DE CONTRATOS DE PERSONAL DOCENTE DE LA EXTENSION ITESCA </t>
  </si>
  <si>
    <t xml:space="preserve">MAGNOLIA </t>
  </si>
  <si>
    <t>ARISTOTELES</t>
  </si>
  <si>
    <t>DAVLANTES</t>
  </si>
  <si>
    <t xml:space="preserve">ALAMOS 11-12/05/2017 TRASLADO DE PERSONAL A REVISION DE CONTRATOS DE PERSONAL DOCENTE DE LA EXTENSION ITESCA </t>
  </si>
  <si>
    <t xml:space="preserve">CUKIACAN 30-31/03/2017 VIAJE ACADEMICO A ESTACION SISMOLOGICA, CON ALUMNOS DE ING EN GEOCIENCIAS </t>
  </si>
  <si>
    <t>SINALOA</t>
  </si>
  <si>
    <t>CULIACAN</t>
  </si>
  <si>
    <t xml:space="preserve">CULIACAN 30-31/03/2017 VIAJE ACADEMICO A ESTACION SISMOLOGICA, CON ALUMNOS DE ING EN GEOCIENCIAS </t>
  </si>
  <si>
    <t>NOGALES 12-14/05/2017 IMPARTIR MTRIA EN MECATRONICA</t>
  </si>
  <si>
    <t xml:space="preserve">HILLO 16-17/05/2017 REUNIONDE TRABAJO PARA VER PRESUPUESTO ESTATAL </t>
  </si>
  <si>
    <t xml:space="preserve">GABRIEL  </t>
  </si>
  <si>
    <t xml:space="preserve">HILLO 18-19/05/2017 REUNION EN TESORERIA DEL ESTADO PARA GESTIONAL EL PAGO DE 1ER QUINC DE MAYO </t>
  </si>
  <si>
    <t>MEXICO 23-25/05/2017 ASISTIR A TEUNION DE TRABAJO EN EL TNM</t>
  </si>
  <si>
    <t>HILLO 24/06/2017 REALIZAR PAGOS DE CERTIFICACION Y ENTREGAR EXPEDIENTES EN LA SEC</t>
  </si>
  <si>
    <t>FRNACISCO</t>
  </si>
  <si>
    <t xml:space="preserve">HILLO 23 A 24/05/2017 TRAMITES EN LA SEC DE EXPEDIENTES </t>
  </si>
  <si>
    <t>NORA</t>
  </si>
  <si>
    <t>SALAZAR</t>
  </si>
  <si>
    <t>HILLO 25/05/2017 PARTICIPAR EN TALLER DE INTEGRACION DE LA MATRIZ DE INDICADORES PARA RESULTADOS</t>
  </si>
  <si>
    <t>PROFESOR INVESTIGADOR CARRERA TITULAR</t>
  </si>
  <si>
    <t xml:space="preserve">ALBERTO </t>
  </si>
  <si>
    <t xml:space="preserve">MEX 28/06-01/06/2017 REUNION PARA CONFORMACION DE MEDIOS DE VERIFICACION DE PROGRAMAS DE LA CONVOCATORIA DE RENOVACION DEL PNPC DE CONACYT </t>
  </si>
  <si>
    <t xml:space="preserve">MEX 28/05-01/06/2017 REUNION PARA CONFORMACION DE MEDIOS DE VERIFICACION DE PROGRAMAS DE LA CONVOCATORIA DE RENOVACION DEL PNPC DE CONACYT </t>
  </si>
  <si>
    <t>MEXICO 01-03/06/2017 QUINTA SESION ORDINARIA DE CONSEJP DE INSTITUTO TECNOLOGICO E INSTITUCIONES A FINES</t>
  </si>
  <si>
    <t>MEXICO 28/05/2017 A 01/06/2017 REUNION CONFORMACION DE MEDIOS DE VERIFICACION PARA PROGRAMAS QUE APLICAN EN CONVOCATORIA RENOVACION DEL PNCP DE CONACYT</t>
  </si>
  <si>
    <t xml:space="preserve">MEX 01-03/06/2017 QUINTA SESION ORDINARIA DEL CONSEJO DE LOS INT TEC E INSTITUCIONES AFINES </t>
  </si>
  <si>
    <t>PROFESOR INVESTIGADOR CARRERA ASOCIADO</t>
  </si>
  <si>
    <t>HILLO 30-31/05/2017 ASISTIR DE OBSERVADOR A PROCESO DE APLICACION DE EXAMEN DE HBILIDADES Y CONOCIMIENTOS BASICO DE LA UNIVERSIDAD DE SONORA</t>
  </si>
  <si>
    <t>HILLO 31/05/2017 A 02/06/2017 ASISTIR A SEC HACER TRAMITES DE CERTIFICACION Y PAGOS DE CEDULAS PROFESIONALES</t>
  </si>
  <si>
    <t>HILLO 31/05-02/06/2017 ASISTIR A INSTALACIONES DE LA SEC A REALIZAR TRAMITES DE CERTIFICACION Y PAGO  DE CEDULAS PROFESIONALES</t>
  </si>
  <si>
    <t xml:space="preserve">JESUS   </t>
  </si>
  <si>
    <t>HILLO 30-31/05/2017 ASISTIR COMO OBSERVADOR AL PROCESO DE APLICACION DEL EXAMEN DE HABILIDADES Y CONOCIMIENTO BASICO (EXCOBA)</t>
  </si>
  <si>
    <t>INTERNACIONAL</t>
  </si>
  <si>
    <t>DIRECTOR ACADEMICO</t>
  </si>
  <si>
    <t xml:space="preserve">MARCELA </t>
  </si>
  <si>
    <t>OSUNA</t>
  </si>
  <si>
    <t>ALAMOS 03-04/06/2017 CEREMONIA DE CIERRE DE SEMESTRE</t>
  </si>
  <si>
    <t xml:space="preserve">HILLO 31/05-02/06/2017 ASISTIR A PROGRAMA DE CAPACITCION Y PROFESIONALIZACION DE LAS UNIDADES ADMVAS EN MATERIA DE CONTABILIDAD GUBERNAMENTAL, INDETEC </t>
  </si>
  <si>
    <t>BRENDA MARIA</t>
  </si>
  <si>
    <t>QUINTANA</t>
  </si>
  <si>
    <t>EMILIO HUGO</t>
  </si>
  <si>
    <t>ALAMOS 02-03/06/2017 CAPACITAR A LOS DOCENTES QUE VAN A IMPARTIR EL PROPEDEUTICO DE HABILIDADES VERBALES</t>
  </si>
  <si>
    <t>HILLO 31/05-02/06/2017 PROGRAMA DE CAPACITACION Y PROFESIONALIZACION DE LAS UNIDADES ADMINISTRATIVAS COMPETENTES EN MATERIA DE CONTABILIDAD GUBERNAMENT</t>
  </si>
  <si>
    <t>HILLO 02/05/2017 ASISTIR A REUNION ENLACES ADMINISTRATIVOS DE LAS DEPENDENCIAS Y ENTIDADES DE ADMINISTRACION PUBLICA ESTATAL</t>
  </si>
  <si>
    <t xml:space="preserve">METZLI NOELY  </t>
  </si>
  <si>
    <t xml:space="preserve">OBR 26/04/2017 ATENDER OPERACIONES ACADEMICAS Y ADMINISTRATIVAS DE LA EXTENSION ITESCA ALAMOS </t>
  </si>
  <si>
    <t xml:space="preserve">VICAM 09/05/2017 DAR MANTENIMIENTO A AIRES ACONDICIONADOS </t>
  </si>
  <si>
    <t xml:space="preserve">VICAM 09/05/2017 TRANSPORTAR A GRUPO DE DANZA DAJME </t>
  </si>
  <si>
    <t>METZLI NOELY</t>
  </si>
  <si>
    <t xml:space="preserve">OBR 3/05/2017 ATENDER ASUNTOS ACADEMICOS Y ADMVOS </t>
  </si>
  <si>
    <t xml:space="preserve">DANIA   </t>
  </si>
  <si>
    <t>GUERRERO</t>
  </si>
  <si>
    <t xml:space="preserve">JESUS ANTONIO  </t>
  </si>
  <si>
    <t xml:space="preserve">VICAM 09/05/2017 DAR MANTENIMIENTO A LOS AIRES ACONDICIONADOS Y CUBRIR EVENTO DE CENA TEMATICA </t>
  </si>
  <si>
    <t xml:space="preserve">JOSE MANUEL  </t>
  </si>
  <si>
    <t xml:space="preserve">DORIS </t>
  </si>
  <si>
    <t>VICAM 11/05/2017 VERIFICAR PROCESO DE ADMISION Y RECUPERACION DE DOCUMENTOS</t>
  </si>
  <si>
    <t xml:space="preserve">GLORIA PATRICIA  </t>
  </si>
  <si>
    <t xml:space="preserve">NAVOJOA 22/03/2017 VIAJE ACADEMICO A CELULOSA Y CORRUGADOS PARA CONOCER EL PROCESO DE FABRICACION DE CAJAS DE CARTON </t>
  </si>
  <si>
    <t xml:space="preserve">HUMBERTO </t>
  </si>
  <si>
    <t xml:space="preserve">HILLO 11/05/2017 REALIZAR ENTREGA DE DOCUMENTOS EN CONTRALORIA </t>
  </si>
  <si>
    <t>ALAMOS 12/05/2017 VERIFICAR PROCESO DE ADMISION Y RECUPARACION DE DOCUMENTOS</t>
  </si>
  <si>
    <t>SECRETARIA</t>
  </si>
  <si>
    <t xml:space="preserve">ELIZABETH </t>
  </si>
  <si>
    <t>VERDUGO</t>
  </si>
  <si>
    <t xml:space="preserve">ALAMOS 12/05/2017 VERIFICAR PROCESO DE ADMISION Y RECUPERACION DE DOCUMENTOS </t>
  </si>
  <si>
    <t>COORDINADOR DE ASUNTOS JURIDICOS</t>
  </si>
  <si>
    <t xml:space="preserve">HILLO 10/05/2017 REUNION DE TRABAJO EN CONTRALORIA DEL ESTADO </t>
  </si>
  <si>
    <t>METZLY NOELY</t>
  </si>
  <si>
    <t>OBR 16/05/2017 TRASLADO DE ALUMNA SELECCIONADA EN PROGRAMA AMASTUR PARA ATENDER REUNION CON DIRECIVOS</t>
  </si>
  <si>
    <t>TAOMORI</t>
  </si>
  <si>
    <t>HILLO 18/05/2017 REUNION DE MESA DE VINCULACION DE COEPES</t>
  </si>
  <si>
    <t>ALAMOS 18/05/2017 ATENDER REEUNION EN EXTENSION ITESCA</t>
  </si>
  <si>
    <t>VIANEY ARIANA</t>
  </si>
  <si>
    <t>CHARYS</t>
  </si>
  <si>
    <t xml:space="preserve">EMPALME 19/05/2017 SUPERVISAR EVALUACIONES DE ALUMNOS DE RACH EN MAQUILAS TETAKAWI </t>
  </si>
  <si>
    <t xml:space="preserve">ANA KAREN  </t>
  </si>
  <si>
    <t>HILLO 23/05/2017 ENTREGA DE DOCUMENTACION</t>
  </si>
  <si>
    <t>VICAM 23/05/2017 DAR MANTENIMIENTO Y LIMPIEZA A EXTENSION</t>
  </si>
  <si>
    <t xml:space="preserve">JUAN FRANCISCO   </t>
  </si>
  <si>
    <t>AGUILERA</t>
  </si>
  <si>
    <t>AYALA</t>
  </si>
  <si>
    <t xml:space="preserve">VICAM 23/05/2017 TRABAJOS DE MTTO Y LIMPIEZA EN EXTENSION VICAM </t>
  </si>
  <si>
    <t xml:space="preserve">HUGO  </t>
  </si>
  <si>
    <t>JAIMES</t>
  </si>
  <si>
    <t>INTENDENTE</t>
  </si>
  <si>
    <t xml:space="preserve">ARIEL  </t>
  </si>
  <si>
    <t>PERALTA</t>
  </si>
  <si>
    <t xml:space="preserve">JESUS ANTONIO </t>
  </si>
  <si>
    <t>VICAM 25/05/2017 LIMPIEZA GENERAL A EXTENSION</t>
  </si>
  <si>
    <t xml:space="preserve">ABEL  </t>
  </si>
  <si>
    <t>ESCALANTE</t>
  </si>
  <si>
    <t>VICAM 23/05/2017 LIMPIEZA GENERAL A EXTENSION</t>
  </si>
  <si>
    <t xml:space="preserve">JOSE MARIA  </t>
  </si>
  <si>
    <t>MINJAREZ</t>
  </si>
  <si>
    <t>LUIS FERNANDO</t>
  </si>
  <si>
    <t>COTA</t>
  </si>
  <si>
    <t>BALDERRAMA</t>
  </si>
  <si>
    <t>YOCUPICIO</t>
  </si>
  <si>
    <t>TECNICO ACADEMICO DE ASIGNATURA</t>
  </si>
  <si>
    <t>MARISOL</t>
  </si>
  <si>
    <t>REY</t>
  </si>
  <si>
    <t xml:space="preserve">VICAM 23/05/2017 TRABAJOS DE MTTO Y LIMPIEZA EN EXTENSION ITESCA </t>
  </si>
  <si>
    <t>MURRIETA</t>
  </si>
  <si>
    <t>EVANGELINA</t>
  </si>
  <si>
    <t xml:space="preserve">MARIO   </t>
  </si>
  <si>
    <t>MARIA SALOME</t>
  </si>
  <si>
    <t>LARA</t>
  </si>
  <si>
    <t>MEJIA</t>
  </si>
  <si>
    <t xml:space="preserve">EMPALME 25/05/2017 VISITA ACADEMICA EN MAQUILAS TETAKAWI </t>
  </si>
  <si>
    <t>DAVID</t>
  </si>
  <si>
    <t>LOYA</t>
  </si>
  <si>
    <t>JOSE MARIA</t>
  </si>
  <si>
    <t xml:space="preserve">VICAM 24/05/2017 DAR MTTO Y LIMPIEZA EN EXTENSION ITESCA </t>
  </si>
  <si>
    <t>BERNARDO</t>
  </si>
  <si>
    <t>CERVANTES</t>
  </si>
  <si>
    <t>EMPALME 25/05/2017 ULTIMA PRESENTACION DE ALUMNOS QUE CURSARON LA ESPECIALIDAD RACH EN LAS INSTALACIONES DE MAQUILAS TETAKAWI</t>
  </si>
  <si>
    <t>VICAM 25/05/2017 ASISTIR A EXTENSION VICAM</t>
  </si>
  <si>
    <t xml:space="preserve">OBR 25/05/2017 ATENCION DE OPERACION ACADEMICO ADMINISTRATIVA DE LA EXTENSION ITESCA </t>
  </si>
  <si>
    <t xml:space="preserve">HILLO 26/05/2017 CAPACITACION EN PROYECTO DE JUSTICIA COTIDIANA Y PROGRAMA SIMPLIFICADA EN COMISION DE MEJORA REGULATORIA </t>
  </si>
  <si>
    <t>SUBDIRECTOR ACADEMICO</t>
  </si>
  <si>
    <t>OLGA MARGARITA</t>
  </si>
  <si>
    <t>ARAUX</t>
  </si>
  <si>
    <t>HILLO 30/05/2017 REUNION DE TRABAJO EN EL CONGRESO DEL ESTADO</t>
  </si>
  <si>
    <t>HILLO 26/05/2017 CAPACITACION EN PROYECTO DE JUSTICIA COTIDIANA Y PROGRAMA SIMPLIFICA EN COMISION DE MEJORA REGULATORIA DE SONORA COMERS</t>
  </si>
  <si>
    <t xml:space="preserve"> HILLO 30/05/2017 REUNION DE TRABAJO EN EL CONGRESO DEL ESTADO </t>
  </si>
  <si>
    <t>JUNIO</t>
  </si>
  <si>
    <t>MEXICO 06-07/06/2017 ASISTIR A TNM A REVISON DE MEDIOS DE VERIFICACION PARA PROGRAMAS QUE APLICAN A CONVOCATORIA DE CONACYT</t>
  </si>
  <si>
    <t xml:space="preserve">HILLO 21-22/06/2017 ENTREGADE EXPEDIENTES PARA CERTIFICAR EN LA SEC </t>
  </si>
  <si>
    <t>HILLO 22/06/2017 ENTREGA DE ESPEDIENTES PARA CERTIFICAR EN LA SEC Y TRAMITES DE CEDULAS PROFESIONAL</t>
  </si>
  <si>
    <t>MEXICO 02-04/07/2017 ASISTIR A CONACYT A ENTREVISTA Y ENTREGA DE MEDIOS DE VERIFICACION PARA PROGRAMAS DE PNPC</t>
  </si>
  <si>
    <t>ALAMOS 3/06/2017 CIERRE DE SEMESTRE Y GRADUACION  EN EXT ITESCA</t>
  </si>
  <si>
    <t xml:space="preserve">VICAM 02/06/2017 TRASLADO DE ALUMNOS EXAMEN EGEL </t>
  </si>
  <si>
    <t>TENCICO ACADEMICO</t>
  </si>
  <si>
    <t>ALAMOS 03/06/2017 CIERRE DE SEMESTRE Y GRADUACION EXTENSION ALAMOS</t>
  </si>
  <si>
    <t xml:space="preserve">HILLO 02/06/2017 ASISTIR A REUNION EN CONTRALORIA GENERAL </t>
  </si>
  <si>
    <t>ALAMOS 03/06/2017 ASISTIR A CEREMONIA DE TITULACION DE EXTENSION ITESCA</t>
  </si>
  <si>
    <t>RAUL ERICK</t>
  </si>
  <si>
    <t>ALAMOS03/06/2017 ATENDER EVENTO INSTITUCIONAL</t>
  </si>
  <si>
    <t>ALAMOS 05/06/2017 IMPARTIR PLATICA DE RESIDENCIAS EN EXT ITESCA</t>
  </si>
  <si>
    <t>AUXILIAR EDUCATIVO</t>
  </si>
  <si>
    <t>JORGE</t>
  </si>
  <si>
    <t>HERRERA</t>
  </si>
  <si>
    <t>ALAMOS 05/06/2017 PLATICA DE RESIDENCIAS</t>
  </si>
  <si>
    <t xml:space="preserve">ALAMOS 7/06/2017 DAR MTTO Y REPARACION DE A/A DE EXTENSION ITESCA </t>
  </si>
  <si>
    <t xml:space="preserve">TECNICO ACADEMICO </t>
  </si>
  <si>
    <t>HILLO 13/06/2017 ATENDER REUNION DE GRUPO TECNICO ESPECIAL DE IV Y POSGRADO</t>
  </si>
  <si>
    <t>HILLO 13/06/2017 REUNION CON FUNCIONARIOS DE LA SEC</t>
  </si>
  <si>
    <t xml:space="preserve">HILLO 14/06/2017 ASISTIR A CURSO PRACTICO DE REGISTRO PRESUPUESTAL Y PATRIMONIAL DE LOS EGRESOS PUBLICOS </t>
  </si>
  <si>
    <t>HILLO 14/06/2017 TRASLADO DE PERSONAL A CURSO DE REGISTRO PRESUPUESTAL Y PATRIMONIAL DE LOS EGRESOS</t>
  </si>
  <si>
    <t>SUBDIRECTOR</t>
  </si>
  <si>
    <t xml:space="preserve">NAVOJOA 13/06/2017 GESTION DE CONTRATO CON LA CFE PARA LA EXTENSION ITESCA ALAMOS </t>
  </si>
  <si>
    <t>ALAMOS 13/06/2017 GESTION DE CONTRATO CON LA CFE</t>
  </si>
  <si>
    <t xml:space="preserve">HILLO 15/06/2017 REUNION CON SUBSECRETARIO DE EGRESOS PARA VER PRESUPUESTO 2017 </t>
  </si>
  <si>
    <t xml:space="preserve">ALAMOS 15/06/2017 DAR SEGUIMIENTO A PROCESO DE ADMISION </t>
  </si>
  <si>
    <t>HILLO 15/06/2017 REUNION CON SUBSECRETARIO DE EGRESOS PARA PRESUPUESTO 2017</t>
  </si>
  <si>
    <t xml:space="preserve">HILLO 21/06/2017 ENTREGA DE CORRESPONDENCIA INSTITUCIONAL </t>
  </si>
  <si>
    <t xml:space="preserve"> ALAMOS 14/06/2017 REPARACIONES EN EXT ITESCA </t>
  </si>
  <si>
    <t>ALAMOS 29/06/2017 APLICAR EXAMEN DE CONOCIMIENTO A ASPITANTES DE NUEVO INGRESO</t>
  </si>
  <si>
    <t>HIRAM OMAR</t>
  </si>
  <si>
    <t>HILLO 29/06/2017 CAPACITACION DE PLATAFORME DAP</t>
  </si>
  <si>
    <t>HILLO 03/07/2017 REUNION DE TRABAJO CON TRO. ONESIMO MARISCAL SUBSECRETARIO DE EDUCACION  MEDIA SUPERIOR Y SUPERIOR</t>
  </si>
  <si>
    <t>JULIO</t>
  </si>
  <si>
    <t xml:space="preserve">JOSE  LINO </t>
  </si>
  <si>
    <t>JOSE MANUEL</t>
  </si>
  <si>
    <t xml:space="preserve">ABEL </t>
  </si>
  <si>
    <t xml:space="preserve">HILLO 05/07/2017 INTEGRACION DE LA CUENTA PUBLICA EM MATERIA DE CONTABILIDAD GUBERNAMENTAL </t>
  </si>
  <si>
    <t xml:space="preserve">HILLO 07-09/07/2017 ASISTIR A REUNION DE AMPLIACION DE GABINETE </t>
  </si>
  <si>
    <t xml:space="preserve">HILLO 11-14/07/2017 TALLER "LEY DE DISCIPLINA FINANCIERA </t>
  </si>
  <si>
    <t xml:space="preserve">HILLO 13-14/07/2017 REALIZAR PAGO DE EXPEDIENTES PARA CERTIFICAR TRAMITES DE CEDULA PROFESIONAL EN LA SEC </t>
  </si>
  <si>
    <t xml:space="preserve">HILLO 14-15/07/2017 REUNION DE TRABAJO EN LA SUBSECRETARIA DE EGRESOS </t>
  </si>
  <si>
    <t xml:space="preserve">HILLO 14-15/07/2017 TRASLADO DE PERSONAL A REUNION DE TRABAJO EN LA SUBSECRETARIA DE EGRESOS </t>
  </si>
  <si>
    <t xml:space="preserve">HILLO 13-14/07/2017 REUNION DE TRABAJO PARA DARE SEGUIMIENTO A FIRMA DE CONTRATOS EN LA CONSEJERIA JURIDICA </t>
  </si>
  <si>
    <t xml:space="preserve"> HILLO 1-8/08/2017 ATENDER GESTION DE DOCUMENTOS EN ISIE PARA SOLVENTACION DE OBSERVACIONES  </t>
  </si>
  <si>
    <t xml:space="preserve">ALAMOS 07/07/2017 QUITAR EQUIPO DE COMPUTO DE AULAS PRESTADAS, </t>
  </si>
  <si>
    <t xml:space="preserve"> ALAMOS 10/07/2017 ATENDER ACTIVIDADES DE MTTO EN EXTENSION ITESCA</t>
  </si>
  <si>
    <t>NAVOJOA 13/07/2017 GESTIONAR CONVENIO CON CERVECERIA CUAUHTEMOC</t>
  </si>
  <si>
    <t>SUBDIRECTOR SERV. ADMVOS</t>
  </si>
  <si>
    <t>OFIDIAL DE SERVICIOS</t>
  </si>
  <si>
    <t>AGOSTO</t>
  </si>
  <si>
    <t xml:space="preserve">ISRAEL </t>
  </si>
  <si>
    <t>GRIJALVA</t>
  </si>
  <si>
    <t>IVAN</t>
  </si>
  <si>
    <t>LUNA</t>
  </si>
  <si>
    <t>ALBERTO</t>
  </si>
  <si>
    <t>ANA MAYRA</t>
  </si>
  <si>
    <t>LYLIA ELSA</t>
  </si>
  <si>
    <t>VIDAURRAZAGA</t>
  </si>
  <si>
    <t xml:space="preserve">IGNACIO   </t>
  </si>
  <si>
    <t>YEPIZ</t>
  </si>
  <si>
    <t>VILLABURO</t>
  </si>
  <si>
    <t>CRUZ</t>
  </si>
  <si>
    <t>VILLEGAS</t>
  </si>
  <si>
    <t>LORENZO LORETO</t>
  </si>
  <si>
    <t>GARCIA</t>
  </si>
  <si>
    <t>GAMEZ</t>
  </si>
  <si>
    <t>SUBDIRECTOR SERV ADMVOS</t>
  </si>
  <si>
    <t>INGENIERO EN SISTEMAS</t>
  </si>
  <si>
    <t>TAPIA</t>
  </si>
  <si>
    <t>PROFESOR ASIGNATURA</t>
  </si>
  <si>
    <t>NOGALES Y CANANEA 10-13/08/2017 INSCRIPCIONES Y RECUPERACION DE DOCUMENTOS</t>
  </si>
  <si>
    <t>MEXICO 13-15/08/2017 REUNION EN DIRECCION GENETAL DEL TNM</t>
  </si>
  <si>
    <t xml:space="preserve">HILLO 24-25/08/2017 REALIZAR PAGOS DE CERTIFICACION Y TRAMITES DE CEDULA </t>
  </si>
  <si>
    <t>HILLO 24-25/08/2017 REVISION DE CLAUSURA DE CONTRATOS ANTE LA DIVISION JURIDICA POR SUGERENCIA DE AUDITORIA EXTERNA DE LA CONTRALORIA DEL ESTADO</t>
  </si>
  <si>
    <t>HILLO 24-25/08/2017 REALIZAR PAGOS DE CERTIFICACION Y TRAMITES DE CEDULA</t>
  </si>
  <si>
    <t>NOGALES 25-27/08/2017 IMPARTIR MODULO DE MTRIA EN MECATRONICA</t>
  </si>
  <si>
    <t>BAJA CALIFORNIA SUR 20-22/08/2017 REVISION DE INSTALACIONES PARA ASAMBLEA ASINEA 98, EN CARACTER DE VICEPRESIDENTE SUPLENTE DE REGION NORTE</t>
  </si>
  <si>
    <t>HILLO 24-05/08/2017 REVISON CLAUSULA DE CONTRATOS EN DIVISION JURIDICA POR SUGERENCIA DE AUDITORIA EXTERNA</t>
  </si>
  <si>
    <t>NOGALES 01-03/09/2017 IMPARTIR MATERIA DE MTRIA EN MECATRONICA</t>
  </si>
  <si>
    <t xml:space="preserve">VICAM 08/08/2017 ATENDER PROCESO DE INSCRIPCION </t>
  </si>
  <si>
    <t xml:space="preserve">VICAM 09/08/2017 ATENDER PROCESO DE INSCRIPCION </t>
  </si>
  <si>
    <t xml:space="preserve">HILLO 07/08/2017 TRASLADO DE PERSONAL PARA ASISTIR A TALLER REGIONAL </t>
  </si>
  <si>
    <t>HILLO 07/08/2017 FORTALECIMIENTO DE CAPACIDADES MUNICIPALES EN MATERIA INTERNACIONAL PARA EL DESARROLLO COMO COMPONENTE DE LA INTERNACIONALIZACION DE ACTORES</t>
  </si>
  <si>
    <t>ALAMOS 09/08/2017 SEGUIMIENTO A PROCESO DE INSCRIPCION</t>
  </si>
  <si>
    <t>ALAMOS 09/08/2017 HABILITAR AULAS E INSTALACIONES</t>
  </si>
  <si>
    <t xml:space="preserve"> ALAMOS 09/08/2017 SEGUIMIENTO A PROCESO DE INSCRIPCION DE ALUMNOS DE NUEVO INGRESO</t>
  </si>
  <si>
    <t xml:space="preserve">ALAMOS 09/08/2017 ATENDER REUNION EN EXTESION ITESCA </t>
  </si>
  <si>
    <t xml:space="preserve">ALAMOS 09/08/2017 ATENDER REUNION Y HABILITAR AULAS EN EXTENSION </t>
  </si>
  <si>
    <t>ALAMOS 12/08/2017 DAR MANTENIMIENTO Y LIMPIEZA A EXTENSION</t>
  </si>
  <si>
    <t>ALAMOS 12/08/2017 TRABAJOS DE MTTO Y LIMPIEZA EN EXTENSION ITESCA</t>
  </si>
  <si>
    <t>ALAMOS 16/08/2017 TRASLADO A VISITA A CENTRO DE MAESTROS ALAMOS POR PARTE DE CRESON ITESCA</t>
  </si>
  <si>
    <t xml:space="preserve">ALAMOS 16/08/2017 VISITA A CENTRO DE MAESTROS ALAMOS POR REUNION CRESON-ITESCA </t>
  </si>
  <si>
    <t xml:space="preserve"> HILLO 17/08/2017 ASISTIR A REUNION PLENARIA  DE LAS COMISIONES SONORA-NUEVO MEXICO Y NVO MEXICO-SONORA </t>
  </si>
  <si>
    <t>HILLO 17/06/2017 ASISTIR A REUNION EN EL MARCO DE LOS TRABAJOS DE INTEGRACION DEL ANTEPROYECTO DE PRESUPUESTO</t>
  </si>
  <si>
    <t>HILLO 17/08/2017 ASISTIR A REUNION PLENARIA DE LAS COMISIONES SONORA NUEVO MEXICO Y NUEVO MEXICO SONORA</t>
  </si>
  <si>
    <t>ALAMOS 17/08/2017 TRASLADO DE MATERIAL DE LIMPIEZA Y HACER REVISION DE NECESIDADES DE MTTO EN LA EXT ITESCA</t>
  </si>
  <si>
    <t>HILLO 24/08/2017 ENTREGA DE DOCUMENTACION</t>
  </si>
  <si>
    <t xml:space="preserve">HILLO 24/08/2017 REALIZAR ENTREGA DE DOCUMENTACION </t>
  </si>
  <si>
    <t xml:space="preserve">ALAMOS 25/08/2017 REUNIO NDE TRABAJO CON PRESIDENTE MUNICIPAL DE ALAMOS </t>
  </si>
  <si>
    <t>ALAMOS 25/08/2017 TRASLADAR PERSONAL DIRECTIVO A REUNION CON EL PRESIDENTE MUNICIPAL DE ALAMOS</t>
  </si>
  <si>
    <t xml:space="preserve">HILLO 26/08/2017  ASISTIR A REUNION CON EL SECRETARIO DE ED Y CULTURA </t>
  </si>
  <si>
    <t>HILLO 26/08/2017 ASISTIR A REUNION CON SECRETARIO DE EDUCACION Y CULTURA</t>
  </si>
  <si>
    <t>ALAMOS 28/08/2017 REALIZAR ACTIVIDADES DE MTTO EN GENERAL EN EXENSION ITESCA</t>
  </si>
  <si>
    <t>ALAMOS 29/08/2017 ATENDER PROCESO DE RE INSCRIPCION DE MTRIA EN ADMINISTRACION</t>
  </si>
  <si>
    <t>ALAMOS 29/08/2017 REINSCRIPCION ALUMNOS MAESTRIA EN ADMINISTRACION</t>
  </si>
  <si>
    <t>HILLO 28/08/2017 ENTREGA DE DOCUMENTACION EN CONTRALORIA DEL ESTADO</t>
  </si>
  <si>
    <t>ALAMOS 28/08/2017 MANTO. GENERAL DE EXTENSION ALAMOS</t>
  </si>
  <si>
    <t xml:space="preserve">HILLO 30/08/2017 TRASLADAR MAESTROS Y ALUMNOS A LAS INSTALACIONES DEL CRIT </t>
  </si>
  <si>
    <t xml:space="preserve">HILLO 30/08/2017 REALIZAR VISITA TECNICO-ACADEMICA AL CRIT  </t>
  </si>
  <si>
    <t>OBR 28/08/2017 ATENDER ASUNTOS ACADEMICOS Y ADMVOS DE ITESCA</t>
  </si>
  <si>
    <t xml:space="preserve">HILLO 30/08/2017 VISITA TECNICO ACADEMICA AL CRIT </t>
  </si>
  <si>
    <t>EMPALME 04/09/2017 TRASLADAR ALUMNOS Y MAESTROS A VERIFICACION AGENDA PARA DESARROLLO MUNICIPAL</t>
  </si>
  <si>
    <t>EMPALME 04/09/2017 VERIFICACION AGENDA PARA DESARROLLO MUNICIPAL</t>
  </si>
  <si>
    <t>ALAMOS 01/09/2017 REUNION EN ACADEMIAS Y EVENTO DEL PRESIDENTE MUNICIPAL DE ALAMOS</t>
  </si>
  <si>
    <t>HILLO 01/09/2017 TRASLADO DE PERSONAL DIRECTIVO A LA SEC</t>
  </si>
  <si>
    <t xml:space="preserve">EMPALME 04/09/2017  VERIFICACION DE AGENDA PARA EL DESARROLLO MUNICIPAL </t>
  </si>
  <si>
    <t xml:space="preserve">ALAMOS 04 SEP LEVANTAMIENTO DE INVENTARIO </t>
  </si>
  <si>
    <t xml:space="preserve">HILLO 1/09/2017 REALIZAR GESTIONES EN LAS OFICINAS DE LA SEC </t>
  </si>
  <si>
    <t>BAJA CALIFORNIA</t>
  </si>
  <si>
    <t>SEPTIEMBRE</t>
  </si>
  <si>
    <t xml:space="preserve">ANABEL </t>
  </si>
  <si>
    <t xml:space="preserve">VEGA  </t>
  </si>
  <si>
    <t>IGNACIO</t>
  </si>
  <si>
    <t>HIRIAM</t>
  </si>
  <si>
    <t xml:space="preserve">LUIS ALBERTO </t>
  </si>
  <si>
    <t>MARIA DE LOURDES</t>
  </si>
  <si>
    <t xml:space="preserve">CARLA </t>
  </si>
  <si>
    <t xml:space="preserve">MEXICO 7-8/09/2017 ASISTIR A CINACYT PARA ENTREVISTA CON OCMITE EVALUADOR PARA RENOVACION 2017 DEL PNPC </t>
  </si>
  <si>
    <t xml:space="preserve">HILLO 07/09/2017 REALIZAR GESTIONES EN DEPENDENCIAS DEGOBIERNO,ISSSTESON Y CONTRALORIA </t>
  </si>
  <si>
    <t>HILLO 7-9/09/2017 ASISTIR A SEGUNDA JORNADA DE CAPACITACION</t>
  </si>
  <si>
    <t>NOGALES 08-10/09/2017 IMPARTIR MTRIA EN MECATRONICA</t>
  </si>
  <si>
    <t>ALAMOS 08-09/09/2017 IMPARTIR MTRIA EN ADMINISTRACION</t>
  </si>
  <si>
    <t>HILLO 07/09/2017 REALIZAR GESTIONES DE DEPENDENCIAS DE GOBIERNO DEL EDO EN ISSSTESON Y CONTRALORIA</t>
  </si>
  <si>
    <t>HILLO 07-09/09/2017 TRASLADAR A PERSONAL ADMINISTRATIVO A SEGUNDA JORNADA DE CAPACITACION EN EL MARCO DE PROGRAMA ESTATAL</t>
  </si>
  <si>
    <t>HILLO 14-15/09/2017 PAGO EXPEDIENTES PARA CERTIFICACION DE ANTECEDENTES ACADEMICOS Y TRAMITES DE CEDULA PROFESIONAL</t>
  </si>
  <si>
    <t xml:space="preserve">HILLO 14-15/09/2017REALIZAR TRAMITES PARA CERTIFICACION DE EXPEDIENTES EN LA SEC </t>
  </si>
  <si>
    <t xml:space="preserve">HILLO 14-15/092017 ATENDER REUNION EN ISSSTESON PARA CONCILIACION SALDOS Y TRAMITES EN CONTRALORIA </t>
  </si>
  <si>
    <t>ALAMOS 22-23/09/2017 IMPARTIR MAESTRIA EN ADMINISTRACION</t>
  </si>
  <si>
    <t>VISITAR INSTALACIONES SEC ENTREGA DE FORMATOS PARA REGISTROS Y TRAMITE DE CEDULAS</t>
  </si>
  <si>
    <t>NOGALES 29/09-01/10/2017 IMPARTIR MODULO MAESTRIA EN MECATRONICA</t>
  </si>
  <si>
    <t xml:space="preserve">NOGALES 29/0901/10/2017 REALIZAR COBRO DE COLEGIATURAS DE MAESTRIAS ITESCA </t>
  </si>
  <si>
    <t xml:space="preserve">NOGALES 29/0901/10/2017 TRASLADO DE PERSONAL A REALIZAR COBRO DE COLEGIATURAS DE MAESTRIAS ITESCA </t>
  </si>
  <si>
    <t xml:space="preserve">HILLO 29/09-02/10/2017 REALIZAR GESTION DE RECURSOS CIERRE 2017, EN LA SEC  </t>
  </si>
  <si>
    <t>ALAMOS 04/09/2017 TRASLADO DE PERSONAL PARA LEVANTAMIENTO DE INVENTARIO</t>
  </si>
  <si>
    <t xml:space="preserve">ALAMOS 6/09/17 REALIZAR INVENTARIO DE MOBILIARIO EN EXT ITESCA </t>
  </si>
  <si>
    <t>ALAMOS 06/09/2017 TOMA DE PROTESTA DE SOCIEDAD ESTUDIANTIL</t>
  </si>
  <si>
    <t>ALAMOS 06/09/2017 TRASLADO DE MAESTRO Y ALUMNOS A REUNION DE ACADEMIAS</t>
  </si>
  <si>
    <t xml:space="preserve">ETCHOJOA 08/09/2017 VERIFICACION "AGENDA PARA EL DESARROLLO MUNICIPAL </t>
  </si>
  <si>
    <t xml:space="preserve">NAVOJOA-ALAMOS 7/09/2017 VERIFICACION "AGENDA PARA EL DESARROLLO MUNICIPAL </t>
  </si>
  <si>
    <t>ETCHOJOA 08/09/2017 TRASLADO DE ALUMNOS Y MAESTRO A VERIFICACION AGENDA PARA EL DESARROLLO MUNICIPAL</t>
  </si>
  <si>
    <t>NAVOJOA-ALAMOS 07/09/2017 VERIFICACION DE AGENDA PARA EL DESARROLLO MUNICIPAL</t>
  </si>
  <si>
    <t>NAVOJOA-ALAMOS 07/09/2017 TRASLADO DE ALUMNOS Y MAESTRO A VERIFICACION DE AGENDA PARA EL DESARROLLO MUNICIPÁL</t>
  </si>
  <si>
    <t xml:space="preserve"> ETCHOJOA 08/09/2017 VERIFICACION DE AGENDA PARA EL DESARROLLO MUNICIPAL </t>
  </si>
  <si>
    <t>HILLO 11/09/2017 REUNION DE TRABAJO EN EL ISAF</t>
  </si>
  <si>
    <t xml:space="preserve">HILLO 11/09/2017 TRASLADO DE PERSONAL A REUNION DE TRABAJO EN ISAF </t>
  </si>
  <si>
    <t>ALAMOS 14/09/2017 SEGUIMIENTO DE INVENTARIO EXTENSION ALAMOS</t>
  </si>
  <si>
    <t>OBREGON 14/09/2017 ATENDER ASUNTOS ACADEMICOS Y ADMVOS,</t>
  </si>
  <si>
    <t>HILLO 15/09/2017 PRESENTACION DEL PROYECTO DE CUERPO ACADEMICO EN LA FACULTAD DE CIENCIAS DE LA SALUD</t>
  </si>
  <si>
    <t xml:space="preserve"> OBR 14/09/2017 ATENDER ASUNTOS ACADEIMICO ADMINISTRATIVOS DE LA OPERACION ALAMOS </t>
  </si>
  <si>
    <t xml:space="preserve">HILLO 15/09/2017 PRESENTACION DE PROYECTO DE CUERPO ACADEMICO </t>
  </si>
  <si>
    <t>HILLO 18/09/2017 REUNION OFICINAS SEC ENTREGA DE ANTEPROYECTOS</t>
  </si>
  <si>
    <t xml:space="preserve">HILLO 14/09/2017 TRASLADO DE ALUMNOS A LA FACULTAD DE CIENCIAS DE LA SALUD EN UVM </t>
  </si>
  <si>
    <t>ALAMOS 23/809/2017 TRASLADAR AMAESTROS A EVALUAR LOS AVANCES DE PROYECTOS DE INVESTIGACION DE TESIS</t>
  </si>
  <si>
    <t xml:space="preserve"> ALAMOS 23/09/2017 EVALUAR POR PARTE DEL CONSEJO DE LA MAESTRIA DE ADMON, LOS AVANCES DE LOS PROYECTOS DE INVESTIGACION </t>
  </si>
  <si>
    <t>VICAM 27/09/2017 ENTREGA DE DONATIVO A CRUZ ROJA</t>
  </si>
  <si>
    <t>HILLO 27/09/2017 REUNIONN CON DIRECTOR GRAL. DE PLANEACION Y PPROFESIONES DE SUBSECRETARIA DE EDUCACION MEDIA SUPERIOR</t>
  </si>
  <si>
    <t xml:space="preserve">HILLO 27/09/2017 TRASLADO DE PERSONAL A REUNION DE TRABAJO CON DIR GRAL DE PLANEACION Y PROFESIONES DE LA SUBSECRETARIA DE EDS MEDIA SUPERIOR </t>
  </si>
  <si>
    <t>HILLO 29/09/2017 TRASLADO DE ALUMNOS Y MAESTRO A FORO UNIVERSITARIO Y EXPO FERIA INNOVACION EN CIENCIAS Y TECNOLOGIAS APLICADA AL CAMBIO CLIMATICO</t>
  </si>
  <si>
    <t xml:space="preserve">HILLO 29/09/2017 ASISTIR A FORO UNIVERSITARIO Y EXPO FERIA INNOVACION EN CIENCIAS Y TENCOLOGIA APLICADA </t>
  </si>
  <si>
    <t xml:space="preserve">OBR 26/09/2017 ATENDER ASUNTOS ACADEMICO-ADMINISTRATIVOS </t>
  </si>
  <si>
    <t xml:space="preserve">HILLO 01/10/2017 TRASLADO DE GRUPO DE MARIACHI JUVENIL </t>
  </si>
  <si>
    <t xml:space="preserve">HILLO 02/10/2017 ASISTIR A REUNION DE COEPES </t>
  </si>
  <si>
    <t xml:space="preserve">HILLO 02/10/2017 TRASLADAR A PERSONAL A ASISTIR A REUNION DE COEPES </t>
  </si>
  <si>
    <t>ETCHOJOA</t>
  </si>
  <si>
    <t>OCTUBRE</t>
  </si>
  <si>
    <t>ALAMOS 29-30/09/2017 IMPARTIR MODULO MTRIA EN ADMINISTRACION</t>
  </si>
  <si>
    <t>ALAMOS 06-07/10/2017 IMPARTIR MTRIA EN ADMINISTRACION</t>
  </si>
  <si>
    <t>NOGALES 06-08/10/2017 IMPARTIR MODULO MTRIA EN MECATRONICA</t>
  </si>
  <si>
    <t xml:space="preserve">NOG 6-8/10/2017 ATENDER ACTIVIDADES DE MTRIAS ITESCA, COBRO D COLEGIATURAS, ENTREVISTAS CON POSIBLES MESTRAENTES </t>
  </si>
  <si>
    <t>ALAMOS 13-14/10/2017 IMPRATIR MAESTRIA EN ADMON</t>
  </si>
  <si>
    <t>HILLO 13-14/10/2017 PAGO DE EXPEDIENTES Y TRAMITES DE CEDULAS</t>
  </si>
  <si>
    <t xml:space="preserve"> ALAMOS 13-14/2017 REUNION DE TRABAJO CON RESPONSABLES DE LA EXTENSION ITESCA PARA ATENDER ASUNTOS ADMINISTRATIVOS </t>
  </si>
  <si>
    <t xml:space="preserve">HILLO 13-14/10/2017 REALIZAR TRAMITES DE EXPEDIENTS EN LA SEC </t>
  </si>
  <si>
    <t>ALAMOS 20-21/10/2017 IMPARTIR MATERIA DE MTRIA EN ADMON</t>
  </si>
  <si>
    <t>NOGALES 20-22/10/2017 IMPARTIR MTRIA MECATRONICA</t>
  </si>
  <si>
    <t xml:space="preserve">GUADALAJARA 25-28/10/2017 ASISTIR A CONVENSION INTERNACIONAL DE MINERIA </t>
  </si>
  <si>
    <t>JOSUE AARON</t>
  </si>
  <si>
    <t>ZATARAIN</t>
  </si>
  <si>
    <t>BECERRA</t>
  </si>
  <si>
    <t>NOG 27-29/10/2017 REALIZAR COBROS DE SALDOS PENDIETNES DE MTRIAS ITESCA</t>
  </si>
  <si>
    <t>NOGALES 27-29/10/2017 IMPARTIR MTRIA EN MECATRONICA</t>
  </si>
  <si>
    <t>JEFE DE DEPTO</t>
  </si>
  <si>
    <t>HILLO 30-31/10/2017 REALIZAR PAGO DE CEDULAS Y DERTIFICADOS DE ANTECEDENTES ACADEMICOS</t>
  </si>
  <si>
    <t>ALAMOS 06/10/2017 ENTREGA DE CREDENCIALES Y RECUPERACION DE DOCUMENTOS</t>
  </si>
  <si>
    <t xml:space="preserve">HILLO 6/10/2017 ENTREGA DE DOCUMENTACION DE ISAF </t>
  </si>
  <si>
    <t xml:space="preserve"> HILLO 6/10/2017 ENTREGA DE DOCUMENTACION DE ISAF </t>
  </si>
  <si>
    <t>ADELISSA</t>
  </si>
  <si>
    <t>MACHADO</t>
  </si>
  <si>
    <t>HILLO 12/10/2017 PRIMERA REUNION DE TRABAJO DE LA COORDINACION DE LENGUAS</t>
  </si>
  <si>
    <t>ALAMOS 11/10/2017 TRASLADO DE MATERIAL EDUCATIVO Y REVISION DE INSTALACIONES DE LA EXTENCION ALAMOS</t>
  </si>
  <si>
    <t>JEFE DEPTO</t>
  </si>
  <si>
    <t xml:space="preserve">HILLO 11/10/2017 TRASLADO DE MATERIAL EDUCATIVO Y REVISION DE INSTALACIONES EN EXTENSION ITESCA </t>
  </si>
  <si>
    <t>ALAMOS 12/10/2017 REUNIN DE TRABAJO EN EXTENSION ALAMOS</t>
  </si>
  <si>
    <t>ALAMOS 12/10/2017 REUNION DE TRABAJO EN EXTENSION ITESCA</t>
  </si>
  <si>
    <t>HILLO 13/10/2017 ENTREGA DE INFORME TRIMESTRAL A DEPENDENCIAS DEL ESTADO</t>
  </si>
  <si>
    <t>ALAMOS 13/10/2017 LEVANTAMIENTO DE INVENTARIOS</t>
  </si>
  <si>
    <t xml:space="preserve">OBR 06/10/2017 ATENDER ASUNTOS ACADEMICOS Y ADMVOS DE LA EXTENSION </t>
  </si>
  <si>
    <t>COORDINADOR JURIDICO</t>
  </si>
  <si>
    <t>ALAMOS 12/10/2017 ATENDER REUNION DE TRABAJO EN EXTENSION TESDCA</t>
  </si>
  <si>
    <t>ANA MARIA</t>
  </si>
  <si>
    <t>OCAÑA</t>
  </si>
  <si>
    <t xml:space="preserve">ALAMOS 20/10/2017 VISITA ACADEMICA CON LA FINALIDAD DE CONOCER LA ARQUITECTURA VERNACULA  </t>
  </si>
  <si>
    <t>HILLO 20/10/2017 TRASLADAR ALUMNOS Y MAESTRO A EMPRESA INTUGO</t>
  </si>
  <si>
    <t xml:space="preserve">ALAMSO 20/10/2017 TRASLADAR ALUMNOS Y MAESTRO </t>
  </si>
  <si>
    <t xml:space="preserve">MANUELA </t>
  </si>
  <si>
    <t xml:space="preserve">ALAMOS 23/09/2017 EVALUAR POR PARTE DEL CONSEJO DE MTRIA DE ADMON, AVANCES DE PROYECTOS DE INVESTIGACION </t>
  </si>
  <si>
    <t>HILLO 25/10/2017 ENTREGA DOCUMENTACION EN DEPENDENCIAS DEL ESTADO</t>
  </si>
  <si>
    <t>HILLO 23/10/2017 TRASLADAR ALUMNOS Y MAESTRO A PLANTA FORD</t>
  </si>
  <si>
    <t xml:space="preserve">HILLO 23/10/2017 VIAJE ACADEMICO A PLANTA FORD </t>
  </si>
  <si>
    <t>PROFESRO ASIGNATURA</t>
  </si>
  <si>
    <t xml:space="preserve">EMPALME 24/10/2017 VIAJEACADEMICO EN MAQUILAS TETAKAWI </t>
  </si>
  <si>
    <t>PROFESRO CARRERA TITULAR</t>
  </si>
  <si>
    <t>RUBEN</t>
  </si>
  <si>
    <t xml:space="preserve">HILLO 25/10/2017 VISITA ACADEMICA A TELCOMM </t>
  </si>
  <si>
    <t>JESUS ALFONSO</t>
  </si>
  <si>
    <t>BORQUEZ</t>
  </si>
  <si>
    <t>ELISA MARGARITA</t>
  </si>
  <si>
    <t>ROBLES</t>
  </si>
  <si>
    <t xml:space="preserve"> NAVOJOA 25/10/2017 VISITA ACADEMICA A EMPRESAS KOWI </t>
  </si>
  <si>
    <t>EMPALME 24/10/2017 TRASLADAR A MAESTROS Y ALUMNOS A MAQUILAS TETAKAWI</t>
  </si>
  <si>
    <t xml:space="preserve">HILLO 25/10/2017 ASISTIR A ENTREGA DE RECONOCIMIENTOS DEL MERITO ACADEMICO </t>
  </si>
  <si>
    <t>NAVOJOA 25/10/2017 TRASLADAR A MAESTROS Y ALUMNOS A VISITA A KOWI</t>
  </si>
  <si>
    <t>TOPOLOBAMPO 27/10/2017 VISITAS ACADEMICAS DEL EVENTO DE NEGOCIOS INTERNACIONALES</t>
  </si>
  <si>
    <t>TOPOLOBAMPO</t>
  </si>
  <si>
    <t>SARA LIZETTE</t>
  </si>
  <si>
    <t>SONQUI</t>
  </si>
  <si>
    <t>AMADOR</t>
  </si>
  <si>
    <t>EMPALME 27/10/2017 VISITAS ACADEMICAS DEL EVENTO DE NEGOCIOS INTERNACIONALES</t>
  </si>
  <si>
    <t>PROFESRO CARRERA</t>
  </si>
  <si>
    <t>GUAYMAS 27/10/2017 VISITAS ACADEMICAS DEL EVENTO DE NEGOCIOS INTERNACIONALES</t>
  </si>
  <si>
    <t xml:space="preserve">EMPALME 31/10/2017 VISITA INDUSTRIAL EN MAQUILAS TETAKAWI </t>
  </si>
  <si>
    <t>EMPALME 31/10/2017 TRASLADAR ALUMNOS A VISITA INDUSTRIAL A TETAKAWI</t>
  </si>
  <si>
    <t>ALEJANDRO</t>
  </si>
  <si>
    <t>FACCINETO</t>
  </si>
  <si>
    <t>ALAMOS 31/10/2017 ACTIVIDADES DE DESARROLLO ACADEMICO DE INGENIERIA INDUSTRIAL Y LICENCIATURA EN ADMON. Y CIENCIAS BASICAS</t>
  </si>
  <si>
    <t>CARBAJAL</t>
  </si>
  <si>
    <t xml:space="preserve">ALAMOS 31/10/2017 ATENDER ACTIVIDADES DEDESARROLLO ACADEMICO Y ATENDER ACADEMICAS DEI NG INDUSTRIAL, DE ADMON Y CS BASICAS </t>
  </si>
  <si>
    <t>JEFE DE UNIDAD</t>
  </si>
  <si>
    <t>LILIA BEATRIZ</t>
  </si>
  <si>
    <t>FRAGOSO</t>
  </si>
  <si>
    <t xml:space="preserve"> ALAMOS 31/10/2017 ATENDER ACTIVIDADES DEDESARROLLO ACADEMICO Y ATENDER ACADEMICAS DEI NG INDUSTRIAL, DE ADMON Y CS BASICAS </t>
  </si>
  <si>
    <t xml:space="preserve">SOCORRO </t>
  </si>
  <si>
    <t>ALAMOS 31/10/2017 ATENDER ACTIVIDADES DEDESARROLLO ACADEMICO Y ATENDER ACADEMICAS DEI NG INDUSTRIAL, DE ADMON Y CS BASICAS</t>
  </si>
  <si>
    <t>DIRECTOR</t>
  </si>
  <si>
    <t>HILLO 31/10/2017 TEUNION DE TRABAJO CON SECRETARIO DE EDUCACION Y CULTURA DEL ESTADO</t>
  </si>
  <si>
    <t xml:space="preserve">HILLO 31/10/2017 REUNION DE TRABAJO CON SECRETARIO DE  EDUCACION Y  CULTURA </t>
  </si>
  <si>
    <t>OBR 25/10/2017 ATENDER ASUNTOS ACADEMICO Y ADMINISTRATIVOS )</t>
  </si>
  <si>
    <t xml:space="preserve">OBR 25/10/2017 ATENDER ASUNTOS ACADEMICO Y ADMINISTRATIVOS </t>
  </si>
  <si>
    <t>PANAMA31/10-07/11/2017 VIAJE ACADEMICO CON ALUMNOS DE NEGOCIOS INTERNACIONALES</t>
  </si>
  <si>
    <t>PANAMA</t>
  </si>
  <si>
    <t>NOVIEMBRE</t>
  </si>
  <si>
    <t>ALAMOS 04-05/11/2017 SLADOR A MAESTROS Y ALUMNOS A VISITA ACADEMICO A ALAMOS</t>
  </si>
  <si>
    <t>CD JUAREZ 07-08/11/2017 ASISTIR A 1ER REUNION NACIONAL DE ACTUALIZACION PROFESIONAL Y FORMACION DOCENTE ORGANIZADA POR EL TECNM</t>
  </si>
  <si>
    <t>CHIHUAHUA</t>
  </si>
  <si>
    <t>CD JUAREZ</t>
  </si>
  <si>
    <t>HILLO 06-07/11/2017  ASISTIR A 1ER REUNION NACIONAL DE ACTUALIZACION PROFESIONAL Y FORMACION DOCENTE ORGANIZADA POR EL TECNM</t>
  </si>
  <si>
    <t>NOGALES 03/11/2017 IMPARTIR MODULO DE MTRIA EN MECATRONICA</t>
  </si>
  <si>
    <t xml:space="preserve">NOGALES 03-05/11/2017 IMPARTIR MODULO DE MTRIA MECATRONICA </t>
  </si>
  <si>
    <t>ALAMOS 4 -5/11/2017 REALIZAR VIAJE ACADEMICO</t>
  </si>
  <si>
    <t>PANAMA 31/10-07/11/2017 VIAJE ACADEMICO CON ALUMNOS DE NEGOCIOS INTERNAICONALES</t>
  </si>
  <si>
    <t>MEXICO-QUERETARO 05-07/11/2017 REUNION NACIONAL DE DIRECTORES CONVOCADA POR EL TECNM</t>
  </si>
  <si>
    <t>NOG 3-5/11/2017 TRASLADO DE PERSONAL PARA ATENDER ACTIVIDADES DE MTRIAS ITESCA</t>
  </si>
  <si>
    <t>CAJERA</t>
  </si>
  <si>
    <t>MENDOZA</t>
  </si>
  <si>
    <t>BORBON</t>
  </si>
  <si>
    <t>QUERETARO 05-12/11/2017 VIAJE ACADEMICO PARA VISITA INDUSTRIALES</t>
  </si>
  <si>
    <t>QUERETARO</t>
  </si>
  <si>
    <t>HILLO 06-10/11/2017 ASISTIR A CONGRESO INTERNACIONAL DE MECATRONICA</t>
  </si>
  <si>
    <t xml:space="preserve">SAN JOSE DEL CABO BAJA CALIFORNIA 08-10/11/2017 ASISTIR A CONGRESO NACIONAL DE ARQUITECTURA </t>
  </si>
  <si>
    <t>SAN JOSE</t>
  </si>
  <si>
    <t xml:space="preserve">HILLO 6-10/11/2017 TRASLADO ALUMNOS Y DOCENTES A CONGRESO INT DE  MECACTRONICA  </t>
  </si>
  <si>
    <t>AN AKAREN</t>
  </si>
  <si>
    <t>GDL-VALLARTA 08-12/11/2017 REALIZAR VIAJE ACADEMICO POR JORNADAS ACADEMICAS AMBIENTALES</t>
  </si>
  <si>
    <t>ROBERTO</t>
  </si>
  <si>
    <t>AUDEBEZ</t>
  </si>
  <si>
    <t>JEFE DEPARTAMENTO</t>
  </si>
  <si>
    <t>HILLO 14-15/11/2017 VISITAR GDP PARA VERIFICAR ESTATUS DEL REGISTRO DE LA CARRERA DE ING EN GEOCIENCIAS Y VER PROCEDIMIENTO DE EXPEDICION DE CEDULAS PROFESIONAL</t>
  </si>
  <si>
    <t>MEXICO12-14/11/2017 VISITAR GDP PARA VERIFICAR ESTATUS DEL REGISTRO DE LA CARRERA DE ING EN GEOCIENCIAS Y VER PROCEDIMIENTO DE EXPEDICION DE CEDULAS PROFESIONAL</t>
  </si>
  <si>
    <t>NOGALES 10-12/11/2017 IMPARTIR MTRIA EN MECATRONICA</t>
  </si>
  <si>
    <t>ALAMOS 10-11/11/2017 IMPARTIR MATERIA DE MTRIA EN ADMON</t>
  </si>
  <si>
    <t xml:space="preserve">ALAMOS 10-11/11/2017 REUNION D TRABAJO CON RESPONSABLE DE EXTENSION ITESCA </t>
  </si>
  <si>
    <t>TESOPACO 17-18/11/2017 TRASLADO DE ALUMNOS A SALIDA DE CAMPO DE BIOLOGIA</t>
  </si>
  <si>
    <t>ROSARIO</t>
  </si>
  <si>
    <t>TESOPACO</t>
  </si>
  <si>
    <t>SUBDIRECTOR DE INV Y POSGRADO</t>
  </si>
  <si>
    <t>TESOPACO 17-18/11/2017 SALIDA DE CAMPO PARA EL GRUPO DE BIOLOGIA</t>
  </si>
  <si>
    <t>HILLO 20-21/11/2017 PARTICIPAR EN EL FORO DE LA TRIPLE HELICE ORGANIZADO POR COEPES</t>
  </si>
  <si>
    <t xml:space="preserve"> HILLO 20-21/11/2017 PARTICIPAR EN FORO DE LA TRIPLE HELICE ORGANIZADO POR LA MESA TECNICA DE VINCULACION DE COEPES </t>
  </si>
  <si>
    <t xml:space="preserve">MEX 19-25/11/2017 TRASLADO DE LUMNOS Y DOCENTES A SEMANA DE ADMON </t>
  </si>
  <si>
    <t>NOGALES 24-26/11/2017 IMPARTIR MODULO DE MTRIA MECATRONICA</t>
  </si>
  <si>
    <t>ALAMOS 24-25/11/2017 IMPARTIR MODULO MTRIA EN ADMON</t>
  </si>
  <si>
    <t xml:space="preserve">ALAMOS 24-25/11/2017 TRALSADO PARA ATENCION ALUMNOS </t>
  </si>
  <si>
    <t>NOGALES 24-26/11/2017 ATENCION ACTIVIDADES ADMINISTRATIVAS DE MTRIAS ITESCA</t>
  </si>
  <si>
    <t xml:space="preserve">HILLO 30/11-01/12/2017 CERTIFICAR TITULOS DE ALUMNOS AEGRESADOS Y REALIZAR TRMAMITES DE CEDULA PROFESIONAL </t>
  </si>
  <si>
    <t>HILLO 30/11-01/12/2017 CERTIFICAR TITULOS DE ALUMNOS Y REALIZAR TRAMITES DE CUDLA PROFESIONAL</t>
  </si>
  <si>
    <t>ALAMOS 01/12/2017 IMPARTIR MATERIA DE MTRIA EN ADMON</t>
  </si>
  <si>
    <t>ALAMOS 03/11/2017 SLADOR A MAESTROS Y ALUMNOS A VISITA ACADEMICO A ALAMOS</t>
  </si>
  <si>
    <t xml:space="preserve"> ALAMOS 3/11/2017 REALIZAR VIAJE ACADEMICO</t>
  </si>
  <si>
    <t>HILLO 1/11/2017 ENTREGA DE DOCUMENTOS OFICIALES</t>
  </si>
  <si>
    <t xml:space="preserve">OBR 07/11/2017 ATENDER ASUNTOS ACADEMICOS Y ADMINISTRATIVOS </t>
  </si>
  <si>
    <t>HILLO 09/11/2017 ASISTIR A REUNION DE TRABAJO DEL GRUPO TECNICO DE INVESTIGACION Y POSGRADO DE LA COEPES</t>
  </si>
  <si>
    <t>SUBDIRECTOR DE SERV ADMINISTRARIVOS</t>
  </si>
  <si>
    <t>ALAMOS 08/11/2017 VERIFICAR CONTRATO DE LA CFE</t>
  </si>
  <si>
    <t xml:space="preserve">HILLO 09/11/2017 TRASLADAR A PERSONAL A CAPACITACION Y PRESENTASION DE PORTALES COMISIONES </t>
  </si>
  <si>
    <t xml:space="preserve">ALAMOS 08/11/2017 VERIFICAR CONTRATO DE CFE </t>
  </si>
  <si>
    <t xml:space="preserve"> HILLO 09/11/2017 ASISIR A CAPACITACION Y PRESENTACION DE LOS PORTALES " SON CUENTAS CLARAS Y COMISIONES TRANSPARENTES </t>
  </si>
  <si>
    <t>HILLO 10/11/2017 ATENDER REUNION CONVOCADA POR LA JEFA DE OFICINA DEL EJECUTIVO ESTATAL</t>
  </si>
  <si>
    <t>AURELIO</t>
  </si>
  <si>
    <t>VICAM 10/11/2017 TRASLADO DE MOBILIARIO Y EQUIPO PARA EVENTO DE INGLES COMIC</t>
  </si>
  <si>
    <t xml:space="preserve">HILLO 10/11/2017 ATENDER REUNION DE TRABAJO A OFICINADEL EJECUTIVO ESTATAL </t>
  </si>
  <si>
    <t>VICAM 10/11/2017 TRASLADO DE MOBILIARIO Y EQ PARA EVENTO DE INGLES COMIC CON</t>
  </si>
  <si>
    <t xml:space="preserve">VICAM 10/11/2017 TRASLADO DE MOBILIARIO Y EQ PARA EVENTO DE INGLES COMIC CON </t>
  </si>
  <si>
    <t>VICAM 14/11/2017 TRASLADO MOBILIARIO PARA JORNADAS ACADEMICAS</t>
  </si>
  <si>
    <t>VICAM 17/11/2017 TRASLADO MOBILIARIO PARA JORNADAS ACADEMICAS</t>
  </si>
  <si>
    <t>GUAYMAS 16/11/2017 TRASLADAR ALUMNOS DE EXTENSION VICAM A  VISITA ACADEMICA</t>
  </si>
  <si>
    <t>VICAM 14/11/2017 TRASLADO DE MOBILIARIO A EVENTO DE JORNADAS ACADEMICAS</t>
  </si>
  <si>
    <t>VICAM 17/11/2017 TRASLADO DE MOBILIARIO A EVENTO DE JORNADAS ACADEMICAS</t>
  </si>
  <si>
    <t xml:space="preserve"> VICAM 14/11/2017 TRASLADO DE MOBILIARIO A EVENTO DE JORNADAS ACADEMICAS</t>
  </si>
  <si>
    <t xml:space="preserve">OBR 13/11/2017 ATENDER ASUNTOS ACADEMICOS Y ADMINISTRATIVOS </t>
  </si>
  <si>
    <t>HILLO 16/11/2017 ENTREGA DOCUMENTACION EN LA SEC</t>
  </si>
  <si>
    <t>ALAMOS 17/09/2017 LEVANTAMIENTO FISICO DE INVENTA</t>
  </si>
  <si>
    <t>ALAMOS 24/11/2017 PARTICIPACION EN EL FESTIVAL DE CIERRE DE IDIOMAS EN EXTENSION ALAMOS</t>
  </si>
  <si>
    <t>HERMOSILLO 27/11/2017 ENTREGA DE OFICIOS A CONTRALORIA GENERAL</t>
  </si>
  <si>
    <t>DANIA</t>
  </si>
  <si>
    <t xml:space="preserve">OBR 29/11/20017 ASISTIR A REUNION DE CIERRE DE RESIDENCIAS  ENTREGA Y REVISION DE EXPEDIENTES </t>
  </si>
  <si>
    <t xml:space="preserve">HILLO 30/11/2017 TALLER DE DATOS PERSONALES SUJETOS OBLIGADOS </t>
  </si>
  <si>
    <t>OBREGON 29/11/2017 ASISTIR A REUNION CON DIRECCION GENERAL CIERRE DE RESIDENCIAS ENTREGA Y REVISION DE EXPEDIENTES</t>
  </si>
  <si>
    <t>HILLO 30/11/2017 TRASLADAR PERSONAL ADMVO A TALLER DE DATOS PERSONALES DE SUJETOS OBLIGADOS</t>
  </si>
  <si>
    <t>DICIEMBRE</t>
  </si>
  <si>
    <t xml:space="preserve">ALAMOS 1-2/12/2017  REUNION DE TRABAUJO CON RESPONSABLE DE LA EXTENSION ITESCA PARA VER ASUNTOS SOBRE EL PROCESO DE INSCRIPCIONES </t>
  </si>
  <si>
    <t xml:space="preserve"> ALAMOS 8-09/2017 ATENDER REUNION CON RESPONSABLE DE EXTENSION ITESCA</t>
  </si>
  <si>
    <t>ALAMOS 08-09/12/2017 IMPARTIR MTRIA EN ADMON</t>
  </si>
  <si>
    <t xml:space="preserve">ALAMOS 08-09/12/2017 ATENDER ALUMNOS DE EXTENSION ITESCA PARA REVISION DE ADEUDOS </t>
  </si>
  <si>
    <t>HILLO 13-16/12/2017 CERTIFICAR TITULOS DE ALUMNOS Y EGRESADOS Y REALIZAR TRAMITES DE CEDULA PROFESIONAL</t>
  </si>
  <si>
    <t>HILLO 04/12/2017 ENTREGA DE DOCUMENTACION DE JUNTA DIRECTIVA EN DEPENDENCIAS DE GOBIERNO</t>
  </si>
  <si>
    <t>HILLO 01/12/2017 REUNION EN OFICINAS DE CONSEJERIA JURIDICA</t>
  </si>
  <si>
    <t xml:space="preserve">ALAMOS 24/11/2017 AQSISTIR A CIERRE DE IDIOMAS EN LA EXTENSION ITESCA </t>
  </si>
  <si>
    <t>TECNICO ACADEMICO DE SAIGNATURA</t>
  </si>
  <si>
    <t xml:space="preserve">VICAM 06/12/2017 MANTENIMIENTO BAÑOS </t>
  </si>
  <si>
    <t>OBREGON 06/12/2017 ATENDER ASUNTOS ACADEMICOS Y ADMVOS</t>
  </si>
  <si>
    <t>HILLO 07/12/2017 TRASLADO DE PERSONAL A CONSEJO DE MINERIA DEL EDO DE SONORA</t>
  </si>
  <si>
    <t xml:space="preserve">DIRECTOR </t>
  </si>
  <si>
    <t>HILLO 06/12/2017 FIRMA DE CONVENIO DE COLABORACION SEC ISEA</t>
  </si>
  <si>
    <t xml:space="preserve">VICAM 06/12/2017 MANTENIMIENTO A BAÑOS EXTENSION ITESCA </t>
  </si>
  <si>
    <t>TERESITA</t>
  </si>
  <si>
    <t xml:space="preserve">HILLO 7/12/2017 ASISTIR A CONSEJO DE MINERIA DEL ESTADO D SONORA </t>
  </si>
  <si>
    <t xml:space="preserve">HILLO 06/12/2017 ASISTIR A FIRMA DE CONVENIO DE COLABORACION SEC-ISEA </t>
  </si>
  <si>
    <t>HILLO 07/12/2017 ATENDER REUNION DE TRABAJO SOBRE INFORMES TRIMESTRALES</t>
  </si>
  <si>
    <t>ALAMOS 08/12/2017 ACTIVIDAD ACADEMICA POR CIERRE DE TALLERES</t>
  </si>
  <si>
    <t>HILLO 08/12/2017 ASISTIR EVENTO CONTRA CORRUPCION EN LA UNIVERSIDAD  ACADEMICA</t>
  </si>
  <si>
    <t xml:space="preserve">ALAMOS 7/12/2017 ACTIVIDAD ACADEMICA PARA CIERRE DE TALLERES </t>
  </si>
  <si>
    <t xml:space="preserve">ALAMOS 08/12/2017 RECUPERACION DEEXPEDIENES PARA EL PROCESO DE INSCRIPCIONES </t>
  </si>
  <si>
    <t>HILLO 11/12/2017 REUNION DE TRABAJO CON SECRETARIO DE EDUCACION Y CULTURA</t>
  </si>
  <si>
    <t>HILO 11/12/2017 REUNION DE TRABAJO CON SECRETARIO DE ED Y CULTURA</t>
  </si>
  <si>
    <t xml:space="preserve">ALAMOS 12/12/2017 CAMBIAR EQUIPO INFORMATICA DE INSTALACIONES DEL CENTRO DE ALAMOS </t>
  </si>
  <si>
    <t>ALAMOS  12/12/2017 MANTENIMIENTO GENERAL A INSTALACIONES</t>
  </si>
  <si>
    <t xml:space="preserve">ALAMOS 12/12/2017 CAMBIAR EQUIO DE INFORMATICA EN CENTRO IFODES, EXT ITESCA </t>
  </si>
  <si>
    <t xml:space="preserve">ALAMOS 12/12/2017 MANTENIMIENTO GENERAL EN EXTENSION ITESCA </t>
  </si>
  <si>
    <t>ABEL</t>
  </si>
  <si>
    <t>HILLO 14/12/2017 ASISTIR ASAMBLEA GENERAL ORDINARIA DE LA COEPES</t>
  </si>
  <si>
    <t>ALAMOS 14/12/2017 SUPERVISAR AVANCE DE TRABAJOS DE MANTENIMIENTO</t>
  </si>
  <si>
    <t>ALAMOS 15/12/2017 MANTENIMIENTO GENERAL EN INSTALACIONES ITESCA</t>
  </si>
  <si>
    <t xml:space="preserve">TECNICO ACADEMICO   </t>
  </si>
  <si>
    <t>TECNICO ACADEMICO DE CARRERA</t>
  </si>
  <si>
    <t xml:space="preserve">ALAMOS 15/12/2017 CONFIGURAR E INSTALAR EQUIPO DE INFORMATICA EN LAS INTITUCIONES DE IFODE </t>
  </si>
  <si>
    <t xml:space="preserve">OBR 14/12/2017 ATENDER OPERACION ADMINISTRATIVA </t>
  </si>
  <si>
    <t xml:space="preserve">ALAMOS 15/12/2017 CONFIGURAR E INSTALAR QE DE INFORMATICA </t>
  </si>
  <si>
    <t xml:space="preserve">COORDINACION DE AREA </t>
  </si>
  <si>
    <t xml:space="preserve">ALAMOS15/12/2017 SUPERVISION DEL CAMBIO DE LA EXTENSION ITESCA </t>
  </si>
  <si>
    <t>VIATICOS</t>
  </si>
  <si>
    <t>COMBUSTIBLE</t>
  </si>
  <si>
    <t>VIATICOS EN EL EXTRANJERO</t>
  </si>
  <si>
    <t xml:space="preserve">VIATICOS </t>
  </si>
  <si>
    <t>VIATICO</t>
  </si>
  <si>
    <t>PASAJE TERRESTRE</t>
  </si>
  <si>
    <t>ENERO</t>
  </si>
  <si>
    <t>HILLO 11-12/01/2017 ATENDER ASUNTOS EN CONTRALORIA Y EN CONSEJERIA JURIDICA DEL ESTADO DE SONORA</t>
  </si>
  <si>
    <t>Mexico</t>
  </si>
  <si>
    <t>Sonora</t>
  </si>
  <si>
    <t>Obregon</t>
  </si>
  <si>
    <t>MEXICO 12-14/01/2017 ASISTIR A REUNION NACIONAL CON DIRECTORES DE INST. TECNOLOGICOS DESCENTRALIZADOS CONVOCADA POR EL TECNM</t>
  </si>
  <si>
    <t>HILLO 11-12/01/2017 REGISTRO DOCUEMNTOS OFICIALES EN LA SEC Y ENTREGA DE EXPEDIENTES PARA CERTIFICAR</t>
  </si>
  <si>
    <t>SUBDIRECCION SEC S</t>
  </si>
  <si>
    <t xml:space="preserve">BALDERAS </t>
  </si>
  <si>
    <t>SUBDIRECCION ELA</t>
  </si>
  <si>
    <t>JUAN JOSE RIOS,SINALOA 15/01/2017 TRASLADO DE DEPORTISTAS EN PRENACIONAL DEPORTIVO INTER-TECNOLOGICOS</t>
  </si>
  <si>
    <t>JUAN JOSE RIOS</t>
  </si>
  <si>
    <t>HILLO 17-18/01/2017 ATENDER CITA CON JEFE DEPTO JURIDICO DE LA DIRECCION GRAL. DE ORGANOS Y CONTROL DE VIGILANCIA</t>
  </si>
  <si>
    <t>SUBDIRECCION DE POSGRADO D INVESTIGACION</t>
  </si>
  <si>
    <t>NOGALES-CANANEA 16-20/01/2017 PROCESO DE INSCRIPCION DE MECATRONIA, ADMON Y EDUCACION</t>
  </si>
  <si>
    <t xml:space="preserve">GERARDO </t>
  </si>
  <si>
    <t>HILLO 17/01/2016 ENTREGAR DOCUMENTACION A SECRETARIA DE HACIENDA</t>
  </si>
  <si>
    <t xml:space="preserve">FRANCISCO   </t>
  </si>
  <si>
    <t>NOG-CANANEA 16-20/01/2017 LLEVAR A ACABO EL PROCESO DE INSCRICPION PARA SEMESTRE ENERO MAYO 2017</t>
  </si>
  <si>
    <t xml:space="preserve">IVONNE ALEJANDRA  </t>
  </si>
  <si>
    <t>HARO</t>
  </si>
  <si>
    <t>SUBDIRECCION PROCESO DE E</t>
  </si>
  <si>
    <t>DIRECCION DE ASIGNATURA</t>
  </si>
  <si>
    <t>CANANEA 27-29/01/2017 IMPARTIR MATERIA MAESTRIA EN ADMINISTRACION</t>
  </si>
  <si>
    <t xml:space="preserve">ALAMOS 09/01/2017 REUNION SEMESTRAL DE DOCENTES ADSCRITOS AL DPTO DE CIENCIAS BASICAS ITESCA CAJEME VICAM Y ALAMOS </t>
  </si>
  <si>
    <t>HORACIO</t>
  </si>
  <si>
    <t>SOCORRO</t>
  </si>
  <si>
    <t xml:space="preserve">LEONSIO </t>
  </si>
  <si>
    <t>RICARDO</t>
  </si>
  <si>
    <t>SUBDIRECCION A ELA</t>
  </si>
  <si>
    <t xml:space="preserve">ALAMOS 09/01/2017 TRASLADAR A MAESTROS A REUNION DE CIENCIAS BASICAS </t>
  </si>
  <si>
    <t>TZAB</t>
  </si>
  <si>
    <t xml:space="preserve">PAT  </t>
  </si>
  <si>
    <t>ALAMOS 09/01/2017 REUNION SEMESTRAL DE MAESTROS ADSCRITOS AL DEPTO DE CIENCIAS BASICAS DE ITESCA Y SUS EXTENSIONES</t>
  </si>
  <si>
    <t xml:space="preserve">ELSA </t>
  </si>
  <si>
    <t>DIRECCION A</t>
  </si>
  <si>
    <t xml:space="preserve">ELIZABETH   </t>
  </si>
  <si>
    <t xml:space="preserve">VICAM 10/01/2017 ATENDER INSCRIPCIONES EN EXTENSION VICAM </t>
  </si>
  <si>
    <t>PATRICIA TERESA</t>
  </si>
  <si>
    <t>CANDIA</t>
  </si>
  <si>
    <t>MOLINA</t>
  </si>
  <si>
    <t>ALAMOS 09/01/2017 ASISTIR A REUNION SEMESTRAL DE MAESTROS ADSCRITOS AL DEPTO DE CIENCIAS BASICAS DE ITESCA Y SUS EXTENSIONES</t>
  </si>
  <si>
    <t>VICAM 10/01/2016 ATENDER CONVENIOS Y COBROS EN EXTENSION VICAM</t>
  </si>
  <si>
    <t>VICAM 10/01/2017 ATENDER CONVENIOS Y COBROS EN EXTENSION VICAM</t>
  </si>
  <si>
    <t>HILLO 11/01/2017 ASISTIR EN REUNION EN SECRETARIA DE HACIENDA</t>
  </si>
  <si>
    <t xml:space="preserve">EMPALME 11/01/2017 TRASLADO DE ALUMNOS DE ESPECIALIDAD DE RACH A CAPACITACION DE INDUCCION POR PARTE DE OFFSHORE </t>
  </si>
  <si>
    <t>MARIA ISABEL</t>
  </si>
  <si>
    <t>VICAM 11/01/2017 ATENDER CONVENIOS Y COBROS DE INSCRIPCIONES</t>
  </si>
  <si>
    <t>ELIZABETH</t>
  </si>
  <si>
    <t xml:space="preserve">VICAM 11/01/2017 ATENDER PROCESO DE INSCRIPCIONES SEMESTRE ENERO-MAYO </t>
  </si>
  <si>
    <t xml:space="preserve">SUBDIRECCION ADMINISTRATIVO </t>
  </si>
  <si>
    <t>ALAMOS 12/01/2017 TRASLADAR A PERSONAL ADMINISTRATIVO ATENDER COBROS Y CONVENIOS DE INSCRIPCIONES</t>
  </si>
  <si>
    <t>ALAMOS 13/01/2017 TRASLADAR A PERSONAL ADMINISTRATIVO ATENDER COBROS Y CONVENIOS DE INSCRIPCIONES</t>
  </si>
  <si>
    <t xml:space="preserve">ALAMOS 12/01/2017 ATENDER COBROS Y CONVENIOS EN INSCRIPCIONES DE EXTENSION ITESCA </t>
  </si>
  <si>
    <t xml:space="preserve">ALAMOS 13/01/2017 ATENDER COBROS Y CONVENIOS EN INSCRIPCIONES DE EXTENSION ITESCA </t>
  </si>
  <si>
    <t xml:space="preserve"> ALAMOS 13/01/2017 ATENDER COBROS Y CONVENIOS EN INSCRIPCIONES DE EXTENSION ITESCA </t>
  </si>
  <si>
    <t xml:space="preserve">EMPALME 11/01/2017 VIAJE ACADEMICO CON ALUMNOS DE ESPECIALIDAD DE RACH, A CAPAC ITACION DE INDUCCION POR PARTE DE OFFSHORE </t>
  </si>
  <si>
    <t>HILLO 16/01/2017 ATENDER CITA JEFE DEPTO JURIDICO DE LA DIRECCION DE ORGANOS DE CONTROL Y VIGILANCIA</t>
  </si>
  <si>
    <t xml:space="preserve">SUBDIRECCION CIENCIAS </t>
  </si>
  <si>
    <t xml:space="preserve"> ALAMOS 09/01/2017 REUNION SEMESTRAL DE DOCENTES ADSCRITOS AL DEPARTAMENTO DE CIENCIAS BASICAS DE ITESCA Y SUS EXTENSIONES</t>
  </si>
  <si>
    <t xml:space="preserve">SUBDIRECCION INFORMATICO </t>
  </si>
  <si>
    <t>HILLO 19/01/2016 TRASLADAR A PERSONAL A PRESENTACION DEL SIST, INFORMATICO RELACIONADO CON EL DECRETO DE AUSTERIDAD</t>
  </si>
  <si>
    <t>HILLO 19/01/2017 TRASLADAR A PERSONAL A PRESENTACION DEL SIST, INFORMATICO RELACIONADO CON EL DECRETO DE AUSTERIDAD</t>
  </si>
  <si>
    <t>SUBDIRECCION DECRETO Z</t>
  </si>
  <si>
    <t xml:space="preserve">HILLO 19/01/2017 ASISTIR A PRESENTACION DEL SISTEMA INFORMATICO RELACIONADO CON DECRETO DE AUSTERIDAD EN EL BOLETIN OFICIAL </t>
  </si>
  <si>
    <t>HILLO 20/01/2016 PRESENTACION DE COLABORACION ENTRE LA SEC DE ECONOMIA, UNISON Y HARVARD UNIVERSITY</t>
  </si>
  <si>
    <t>HILLO 20/01/2017 PRESENTACION DE COLABORACION ENTRE LA SEC DE ECONOMIA, UNISON Y HARVARD UNIVERSITY</t>
  </si>
  <si>
    <t xml:space="preserve">HILLO 26/01/2017 ASISTIR A TOMA DE PROTESTA DE LAS COMISIONES TECNICAS DE EVALUACION, DE VINCULACION CON EL SECTOR PRODUCTIVO DE INV COEPES </t>
  </si>
  <si>
    <t xml:space="preserve">SUBDIRECCION ALAMOS 24/01/2016 </t>
  </si>
  <si>
    <t>ALAMOS 24/01/2016 MANTENIMIENTO PREVENTIVO A INSTALACIONES DE SOFTWARE</t>
  </si>
  <si>
    <t>ALAMOS 24/01/2017 MANTENIMIENTO PREVENTIVO A INSTALACIONES DE SOFTWARE</t>
  </si>
  <si>
    <t>HILLO 26/01/2016 ASISTIR A TOMA DE PROTESTA DE GRUPOS TECNICOS ESPECIALES CONVOCADA POR COEPES Y ATENDER REUNION DE COECYT</t>
  </si>
  <si>
    <t>HILLO 26/01/2017 ASISTIR A TOMA DE PROTESTA DE GRUPOS TECNICOS ESPECIALES CONVOCADA POR COEPES Y ATENDER REUNION DE COECYT</t>
  </si>
  <si>
    <t>SUBDIRECCION ALAMOS 26/01/2017 ELA</t>
  </si>
  <si>
    <t>ALAMOS 26/01/2017 TRASLADO MATERIAL EDUCATIVO A EXTENSION ALAMOS</t>
  </si>
  <si>
    <t>DIRECCION TECNICO ACADEMICO</t>
  </si>
  <si>
    <t>HILLO 26/01/2016 ENTREGA DOCUMENTOS EN CONTRALORIA GENERAL</t>
  </si>
  <si>
    <t>HILLO 26/01/2017 ENTREGA DOCUMENTOS EN CONTRALORIA GENERAL</t>
  </si>
  <si>
    <t xml:space="preserve">OBR 16/01/2017 ATENCION DE ASUNTOS ACADEMICOS Y ADMINISTRATIVOS DE LA OPERACION D EXTENSION ALAMOS </t>
  </si>
  <si>
    <t>JACOBO</t>
  </si>
  <si>
    <t>CASTELO</t>
  </si>
  <si>
    <t xml:space="preserve">HILLO 26/01/2017 ASISTIR A TOMA DE PROTESTA DE LAS COMSIONES TECNICAS DE EVALUACION DE VINCULACION CON EL SECTOR PRODUCTIVO DE INVESTIGACION COEPES </t>
  </si>
  <si>
    <t>KARINA ALEJANDRA</t>
  </si>
  <si>
    <t xml:space="preserve"> ALAMOS 26/012017 TRASLADO DE MATERIAL EDUCATIVO A LA EXTENSION ITESCA</t>
  </si>
  <si>
    <t>SUBDIRECCION DOCUMENTAICON NO</t>
  </si>
  <si>
    <t>HILLO 30/01/2017 ENTREGA DOCUMENTAICON OFICIAL A DIFERENTES DEPENDENCIAS DE GOBIERNO</t>
  </si>
  <si>
    <t xml:space="preserve">HILLO 26/01/2017 ASISTIR A TOMA DE PROTESTA DE LAS COMISIONES TECNICAS DE EVALUACION, DE VINCULACION CON EL SECTOR PRODUCTIVO </t>
  </si>
  <si>
    <t>VIDAL OTILIO</t>
  </si>
  <si>
    <t xml:space="preserve">ALAMOS 09/01/2017 ASISTIR A REUNION SEMESTRAL DE MAESTROS ADSCRITOS A DEPTO DE CIENCAS BASICAS </t>
  </si>
  <si>
    <t>SUSANA</t>
  </si>
  <si>
    <t>MATA</t>
  </si>
  <si>
    <t>https://drive.google.com/open?id=1GkJCIb5dWqc8ZdDAcHSGtb_jaZmrcCWI</t>
  </si>
  <si>
    <t>https://drive.google.com/open?id=12imV-tV-o1XNxkDYrTbkDYfTdbzNlP-d</t>
  </si>
  <si>
    <t>https://drive.google.com/open?id=13bxkFpqns4pTYblEmn68z3_STl_Y0rNV</t>
  </si>
  <si>
    <t>https://drive.google.com/open?id=1TIdVNp_bAUeYfbBfVrG5cynuYbNnb3uZ</t>
  </si>
  <si>
    <t>https://drive.google.com/open?id=1UIs45f2TEfGKsz72A2FwHbBOQkYVieKP</t>
  </si>
  <si>
    <t>https://drive.google.com/open?id=1jGrP_BZemPQ1ac5UPVREAnD5Lhg6k4-E</t>
  </si>
  <si>
    <t>https://drive.google.com/open?id=1TUKcBLUTaVYhdmIgTCOEv0fF8kLj_iJL</t>
  </si>
  <si>
    <t>https://drive.google.com/open?id=1vI0mbIGtO8AK7qmXdINtFE3kdhu66Dwq</t>
  </si>
  <si>
    <t>https://drive.google.com/open?id=1KxsWqOwM8rqINSXM958g105-l9u87kOQ</t>
  </si>
  <si>
    <t>https://drive.google.com/open?id=1YVEKnuOqbb0gbJpFMP_r-WqIDjv_VdhZ</t>
  </si>
  <si>
    <t>https://drive.google.com/open?id=1GaOa54Lk90WbJkEguqMK5b3B5zVpADkf</t>
  </si>
  <si>
    <t>https://drive.google.com/open?id=15e5HNA5zhgCNlBm_ljTY3B72MwpMNTvE</t>
  </si>
  <si>
    <t>https://drive.google.com/open?id=1Niski6aeh4uwoonbuBkg5PA1e-vIXfpr</t>
  </si>
  <si>
    <t>https://drive.google.com/open?id=1jt2-lJloekiot5QgRd2SzQMpSQtaskJn</t>
  </si>
  <si>
    <t>https://drive.google.com/open?id=13w1S2WA0VPtg6V117xBj3165BEHkJ-DE</t>
  </si>
  <si>
    <t>https://drive.google.com/open?id=1aQqtJoa0XBgW_nkv_kDsKUK9RW8Ra2nd</t>
  </si>
  <si>
    <t>https://drive.google.com/open?id=1Td5GQTWkaoyeFJDRXw0tQfcLHBAaAPt0</t>
  </si>
  <si>
    <t>https://drive.google.com/open?id=14oHCoGxou_PHTMrv5EOWom3vWPXo9ZAN</t>
  </si>
  <si>
    <t>https://drive.google.com/open?id=1QCFnhmqMGtHE0l34jLkmHtoX__WFE5xD</t>
  </si>
  <si>
    <t>https://drive.google.com/open?id=1ESsebWR_7D2s5IgXlKJ-eys5zNf_EhpX</t>
  </si>
  <si>
    <t>https://drive.google.com/open?id=12trmdJXbTEI4EdL85y5dV2n2_MJKu8Mt</t>
  </si>
  <si>
    <t>https://drive.google.com/open?id=1UK5AP5K8GoBVhclhCnwwOE-KIP36UCsl</t>
  </si>
  <si>
    <t>https://drive.google.com/open?id=1GtoRe2TPO0x0ynWlaE_Q_HTQkoHHXWhD</t>
  </si>
  <si>
    <t>https://drive.google.com/open?id=1-Jf4fAfpw4-ctaTS68lgjSFb1YJmFS0h</t>
  </si>
  <si>
    <t>https://drive.google.com/open?id=1xcin3NE2Omo46seSR-r2cJJBumbsVuYE</t>
  </si>
  <si>
    <t>https://drive.google.com/open?id=1bx5B-nJbybBXsGDG5EtY27Pizi6JJQF8</t>
  </si>
  <si>
    <t>https://drive.google.com/open?id=18KhYkKEgLtWUqXYsq1wLYPcoRXbLaqpO</t>
  </si>
  <si>
    <t>https://drive.google.com/open?id=1CqdECQkDRWoM7H3GiguKXz9tUstW1TRJ</t>
  </si>
  <si>
    <t>https://drive.google.com/open?id=1pYIiGMJdZUKI2J2lrH44ohVaYxGZTiZ2</t>
  </si>
  <si>
    <t>https://drive.google.com/open?id=1cdO3-wHuecXYMjVQyzmRRWpMZFm1h6Ir</t>
  </si>
  <si>
    <t>https://drive.google.com/open?id=1QFJTAW_OYNppDj_lP9gbLMKnFh8tGlEO</t>
  </si>
  <si>
    <t>https://drive.google.com/open?id=1BecaNdOB7hUOtI_7aHyP7B_9oVjFotZB</t>
  </si>
  <si>
    <t>https://drive.google.com/open?id=1jK1MiB30YY5ou1rcCwrUIxbbwUBHiXNk</t>
  </si>
  <si>
    <t>https://drive.google.com/open?id=1n0FulBwFm2urombLOfnJL-D0TkLrsJvV</t>
  </si>
  <si>
    <t>https://drive.google.com/open?id=1MRRm5nF1PRSxvZcBXGy_aYxCOGLJcjVg</t>
  </si>
  <si>
    <t>https://drive.google.com/open?id=17TwNNEgB17oi_tnD-pUVLe91Idkm-Kcv</t>
  </si>
  <si>
    <t>https://drive.google.com/open?id=1qqsIgHQP8kl0T0FM5-8O2WFimrM6KNxB</t>
  </si>
  <si>
    <t>https://drive.google.com/open?id=1Df9ewxVA1NJGkb3p2SY8grLAN5999Fv2</t>
  </si>
  <si>
    <t>https://drive.google.com/open?id=1op207zOeN8kNLI9RicruLSGKcPOuk_4Y</t>
  </si>
  <si>
    <t>https://drive.google.com/open?id=1Jqs6fKBs_sKHMSQmkJ5J8q3R0zLVcoR0</t>
  </si>
  <si>
    <t>https://drive.google.com/open?id=1KPYjba0HTOYW4egHTGV5vCtFq0J-5HoI</t>
  </si>
  <si>
    <t>https://drive.google.com/open?id=11aRBRNNMYO3N02qj5tpDrUdSTcEmT2Ak</t>
  </si>
  <si>
    <t>https://drive.google.com/open?id=10QSoAm2xJE2iBFPwMZdhbSu3oBMXcAQ0</t>
  </si>
  <si>
    <t>https://drive.google.com/open?id=1K6xU1cn4Nrq5IpaZWyTukmfrl9M1tGme</t>
  </si>
  <si>
    <t>https://drive.google.com/open?id=174iDkpWRn-dEfKBBdZUxKyWeczr3b0c2</t>
  </si>
  <si>
    <t>https://drive.google.com/open?id=1_WzIOEnrFXYAfLkCFnLnPc3annlLu-lp</t>
  </si>
  <si>
    <t>https://drive.google.com/open?id=1m98wCvPzXVN4TCt8iBxVZU59lVH4ubfR</t>
  </si>
  <si>
    <t>https://drive.google.com/open?id=1VgF6VPCGA-9xNl1Kth4cBHzJAbr1XatW</t>
  </si>
  <si>
    <t>https://drive.google.com/open?id=1mmqeo206bJUSeDhwSFxkhe8ivd1u85gN</t>
  </si>
  <si>
    <t>https://drive.google.com/open?id=1Pxx28Iz8SBER_CjqKTgX2geWiWnWPkTG</t>
  </si>
  <si>
    <t>https://drive.google.com/open?id=12133TgRfpJusqJ7GHfROcxxrud2NPHya</t>
  </si>
  <si>
    <t>https://drive.google.com/open?id=1nj7gRoimmYtQeJTSKb8B0WXO3OIF1Itp</t>
  </si>
  <si>
    <t>https://drive.google.com/open?id=1LNKrhSHF5WaHo9rfT0abUc2y4RCQJN3B</t>
  </si>
  <si>
    <t>https://drive.google.com/open?id=1y5AMCA4P86cO_N-e1AhavPW8vx_9MbBj</t>
  </si>
  <si>
    <t>https://drive.google.com/open?id=1PFVf0CY7sv63790vt7vRGtG_taW4n_5c</t>
  </si>
  <si>
    <t>https://drive.google.com/open?id=1a2Z3Unz5KrEEmGIwcVjyE1NGPIPwEIHy</t>
  </si>
  <si>
    <t>https://drive.google.com/open?id=1GuNxL-H1RLm3bRFowcdxuIKtEWuefnHH</t>
  </si>
  <si>
    <t>https://drive.google.com/open?id=1RhuVT4tHN4hllOSztomyWyZrI2rFvLVW</t>
  </si>
  <si>
    <t>https://drive.google.com/open?id=1qGLZy7-QOilQgsTAl4J9vRAuhqdr67_Z</t>
  </si>
  <si>
    <t>https://drive.google.com/open?id=1PNc1EkGZ2VcBYtt8VrQ8baDjRk4TKj_E</t>
  </si>
  <si>
    <t>https://drive.google.com/open?id=1VF8TV7It2HaAlS953heDgscNOHTyEZ6H</t>
  </si>
  <si>
    <t>https://drive.google.com/open?id=142zi1HmrudZR_1are--ZDrfmCVVGYHf7</t>
  </si>
  <si>
    <t>https://drive.google.com/open?id=1eL8gYwjpLy8WjbLHH5BV2zdBLJczTc8n</t>
  </si>
  <si>
    <t>https://drive.google.com/open?id=1Tb_x8l5d3JwoMRNaAfl0aNBKgn7_oHWJ</t>
  </si>
  <si>
    <t>https://drive.google.com/open?id=19OycCeREJiNm9zVOACrz-f1CJHt4fU2z</t>
  </si>
  <si>
    <t>https://drive.google.com/open?id=1RD16LbRZbw7KSA5iv1jLHlDL_n3YNZME</t>
  </si>
  <si>
    <t>https://drive.google.com/open?id=1wLPu5KELgJ6IsiU-EPrWFqblCTYaymkC</t>
  </si>
  <si>
    <t>https://drive.google.com/open?id=1YGHi2h9HWfclv8bDhFY70EokOxDtXtvg</t>
  </si>
  <si>
    <t>https://drive.google.com/open?id=1uYGkh7gSip9PgBn54bc-BAODdeOaKyTg</t>
  </si>
  <si>
    <t>https://drive.google.com/open?id=1_F7IQbOu3mbkkRq6GczeWKFQ540L_wZz</t>
  </si>
  <si>
    <t>https://drive.google.com/open?id=1cSxvwdKGA7QUhHjDTE4Rh3vo7uDsgTE0</t>
  </si>
  <si>
    <t>https://drive.google.com/open?id=1yaEAT185RREKQp6A8bD3i4YRf4jLRajU</t>
  </si>
  <si>
    <t>https://drive.google.com/open?id=1879rOlzBCgLYrXPjvUXtLXQsvmOyJqMX</t>
  </si>
  <si>
    <t>https://drive.google.com/open?id=1kqGPhrU6ELJIWTnvDdRkth_E7oouNgVv</t>
  </si>
  <si>
    <t>https://drive.google.com/open?id=1OF7TtbCGKrJPaLuWLAl8LpOgAt1tTzKH</t>
  </si>
  <si>
    <t>https://drive.google.com/open?id=1ON8JQqmtEKagoZkVAfwZsE6Z-8bxXgrQ</t>
  </si>
  <si>
    <t>https://drive.google.com/open?id=1o4Pp82NYj2sWYWU43CZU7Ay2Fo-AsnEr</t>
  </si>
  <si>
    <t>https://drive.google.com/open?id=1bjjNCKPoI37k6N4F1LI975xy7FORFHaj</t>
  </si>
  <si>
    <t>https://drive.google.com/open?id=1nZrL7vZi5KW97c3KxMfd1FotCXY0HKJB</t>
  </si>
  <si>
    <t>https://drive.google.com/open?id=1LMw1z1hTxZjmFAvyKCvbDYMTtqGHUq73</t>
  </si>
  <si>
    <t>https://drive.google.com/open?id=1xEcZrUosYNoNlYuhsh50JI8o7_Jh70TA</t>
  </si>
  <si>
    <t>https://drive.google.com/open?id=1tl3ipEkRnGKqhH4nG-03ysjiJVdh_r3C</t>
  </si>
  <si>
    <t>https://drive.google.com/open?id=1lGEVPwecR_QrMLrAmt4sV70p9lxNKKwO</t>
  </si>
  <si>
    <t>https://drive.google.com/open?id=1nA-tevxl_wcUfggTefSJpiS6KMr9OE-f</t>
  </si>
  <si>
    <t>https://drive.google.com/open?id=1yWa7T2xQtB6bQ6q5OjQTaF5pke-a9CW9</t>
  </si>
  <si>
    <t>https://drive.google.com/open?id=1shl-3RDcnT6r0V10QCDOjO3JicDbBfyR</t>
  </si>
  <si>
    <t>https://drive.google.com/open?id=1f6H5dkgGbRKHSb9KbROjjPTkNH3BXsGa</t>
  </si>
  <si>
    <t>https://drive.google.com/open?id=1HXdqqD2RoFYxi0EqfPopuWFArjm_wxr5</t>
  </si>
  <si>
    <t>https://drive.google.com/open?id=1Y2ictG1ajsQ4DlI94YXEPFafpRghPrm9</t>
  </si>
  <si>
    <t>https://drive.google.com/open?id=1A7aJMYGPnXFUKge6sOKFJLxLEK7qYDSS</t>
  </si>
  <si>
    <t>https://drive.google.com/open?id=1rv8w232qlDIG35VdiDINlfyhWjX8Ja39</t>
  </si>
  <si>
    <t>https://drive.google.com/open?id=1KAwUwbCLuZcfVEXJhk4KZ7jCxE4wrzgL</t>
  </si>
  <si>
    <t>https://drive.google.com/open?id=1-OCc8KQ5zFrcKXCQstR-t1QuBmBobB87</t>
  </si>
  <si>
    <t>https://drive.google.com/open?id=1khQnSd8-uYuwrDBwKGuT2imHYnhYwZ-9</t>
  </si>
  <si>
    <t>https://drive.google.com/open?id=17UlxArUuMAeKmwnLQS2DqJn1fDm-2m9P</t>
  </si>
  <si>
    <t>https://drive.google.com/open?id=1MlakaukwE-r-PgXpBUrpaW_wFzRs_g7P</t>
  </si>
  <si>
    <t>https://drive.google.com/open?id=1e0LonPMfQMbIJRwyyUDx6U3TlxSKMRii</t>
  </si>
  <si>
    <t>https://drive.google.com/open?id=14azsc1_jvpeAjTXikuf97aLvhIZwGyGT</t>
  </si>
  <si>
    <t>https://drive.google.com/open?id=10bb4K-wO3Ico0LpsSF5x559FflmDBcJT</t>
  </si>
  <si>
    <t>https://drive.google.com/open?id=1uUmSHF1huobI3MYyBzx97VCBep_ABOrs</t>
  </si>
  <si>
    <t>https://drive.google.com/open?id=1pH0lZiRChTTOGzgdfB9xN0ed0liLZx7f</t>
  </si>
  <si>
    <t>https://drive.google.com/open?id=1yHAu22zmea_ftDcSL8YlT4wI_kutemVI</t>
  </si>
  <si>
    <t>https://drive.google.com/open?id=1GIUrSnR_L_Gy1gtHqdJqDBMUYJBxy_jT</t>
  </si>
  <si>
    <t>https://drive.google.com/open?id=1xqx2qqDdGgRZ4XLvQJfohZL7rraUvHU3</t>
  </si>
  <si>
    <t>https://drive.google.com/open?id=1nLxGE97iysLmgOrVA_WN0SgMXnkiR6_O</t>
  </si>
  <si>
    <t>https://drive.google.com/open?id=1RyrTanZUnfFXflK94pqIgi43QbsY0--M</t>
  </si>
  <si>
    <t>https://drive.google.com/open?id=1RmhMmqx1o38xZEiCJSm0oQOP7wSQzYmX</t>
  </si>
  <si>
    <t>https://drive.google.com/open?id=1jG7ffbuq61JAaEKgOl6o0NggWQmDXvOc</t>
  </si>
  <si>
    <t>https://drive.google.com/open?id=1sPM-CzOVtq6-Emb01My7EvPCMcpTK8iz</t>
  </si>
  <si>
    <t>https://drive.google.com/open?id=1YThUx5S5_Z5SzPzrFWhqvXCieyjRP9ax</t>
  </si>
  <si>
    <t>https://drive.google.com/open?id=1z_KLdf9cLy2QtRmnemp_ApOVSeGOwyP0</t>
  </si>
  <si>
    <t>https://drive.google.com/open?id=1boQMjrfzyo9RkQdUFaX1h-uppnpouyCV</t>
  </si>
  <si>
    <t>https://drive.google.com/open?id=160VjO9DlNNJMDFYuVMct54wR7XRzignd</t>
  </si>
  <si>
    <t>https://drive.google.com/open?id=1HcNjPS_HXbJbac_DXAnHUUmLB8qTPMwC</t>
  </si>
  <si>
    <t>https://drive.google.com/open?id=1B4XKVE7_yd_Tur7YOIDnh79chi4_LbhO</t>
  </si>
  <si>
    <t>https://drive.google.com/open?id=15c4-PV-eGVgGSt4UJbjXsBfxXlAnbQda</t>
  </si>
  <si>
    <t>https://drive.google.com/open?id=1fbm39zBFG6mJh1dPkJYX38-FMTF71siX</t>
  </si>
  <si>
    <t>https://drive.google.com/open?id=1eb5p2eZCVKLggELfp0vOX4zd2XoGJEoK</t>
  </si>
  <si>
    <t>https://drive.google.com/open?id=1QiFGV186f68-zWAQK2-b2F3mB1A59Not</t>
  </si>
  <si>
    <t>https://drive.google.com/open?id=15b5ECMv4dcCsP18cqvS9pCpvkJmEW0UB</t>
  </si>
  <si>
    <t>https://drive.google.com/open?id=10MATzJUgaeWieN29ZE4RwCIskNrv7o-4</t>
  </si>
  <si>
    <t>https://drive.google.com/open?id=122RyO3OErQWd7mWPBq5xny2EXPzCUyjE</t>
  </si>
  <si>
    <t>https://drive.google.com/open?id=1VPh0bVjULOo3SURtjoHel0faK8DmCmKG</t>
  </si>
  <si>
    <t>https://drive.google.com/open?id=1nbSTSGUhbUj6neH6mxcpzZX1DL4c3KTw</t>
  </si>
  <si>
    <t>https://drive.google.com/open?id=1KhwqDipvw5TvF8s4VtOALVrA7zY3lXW7</t>
  </si>
  <si>
    <t>https://drive.google.com/open?id=1OhsYdihDK0pG5Vp3YJSdniQSCF7Y_Cky</t>
  </si>
  <si>
    <t>https://drive.google.com/open?id=1QmFXNKoQL1pb7H1iWUEowV8NyGFd4tQU</t>
  </si>
  <si>
    <t>https://drive.google.com/open?id=1D02qY4t34foL5VNVzVlOWSrNY9USjroL</t>
  </si>
  <si>
    <t>https://drive.google.com/open?id=1vJxeR3_CJQ__q4KXRB-N3tQWHtNcyL54</t>
  </si>
  <si>
    <t>https://drive.google.com/open?id=1rqfF_QZvP_Fh4kOMpgkYfwIUsb2qbX06</t>
  </si>
  <si>
    <t>https://drive.google.com/open?id=1JVgW4Qo426CFukkkr1a5rV10emh9nuDl</t>
  </si>
  <si>
    <t>https://drive.google.com/open?id=18jXeXd0B0zuK5JKu7meXEa5W3W-lR5HS</t>
  </si>
  <si>
    <t>https://drive.google.com/open?id=1rUY2kjf_gpanZ0DnWHA34RWpKZlNvF3g</t>
  </si>
  <si>
    <t>https://drive.google.com/open?id=1igXk40w-qiAFM4Q-ebYjnfhXz5Oi5hJv</t>
  </si>
  <si>
    <t>https://drive.google.com/open?id=15w9c_yLLELeMRBaX4ZH2txwDoyJOUJBh</t>
  </si>
  <si>
    <t>https://drive.google.com/open?id=1X54u18N5eqviSLqrI53jMELHGeFjrLls</t>
  </si>
  <si>
    <t>https://drive.google.com/open?id=12TcqFSLXXyJPNYcbbBcD96LfJy7gEUCA</t>
  </si>
  <si>
    <t>https://drive.google.com/open?id=1MlAJXQyCs2GOZghqDR-KTxRefqi46nVB</t>
  </si>
  <si>
    <t>https://drive.google.com/open?id=15o2cE1gBlBA0c860HD1AxzkBOPMDm7Ym</t>
  </si>
  <si>
    <t>https://drive.google.com/open?id=1igYkN6rOKmqFZvs6VJOkma9DcRoD3r60</t>
  </si>
  <si>
    <t>https://drive.google.com/open?id=1uZifX4Rq3In4H5ygrDmFVD4miG5kLZWO</t>
  </si>
  <si>
    <t>https://drive.google.com/open?id=18MhyO2jlM4tFwXN8KSeJWL3xI3Jp0ftS</t>
  </si>
  <si>
    <t>https://drive.google.com/open?id=1j_4qMka9ilNihrO4pzWznmukmXFSBcr6</t>
  </si>
  <si>
    <t>https://drive.google.com/open?id=1K3W7SVZVQOahGfbnMn1ECrLVzVMHGO2z</t>
  </si>
  <si>
    <t>https://drive.google.com/open?id=12W76U_xZjhawlF9fNknSyVJK8tWVBPTk</t>
  </si>
  <si>
    <t>https://drive.google.com/open?id=1j6Pg03EOjQIYdZygiwTa1jTn7utFvtiV</t>
  </si>
  <si>
    <t>https://drive.google.com/open?id=1Vih1BKlpBSs0ELc-ojeLkqVWgyQjeCrB</t>
  </si>
  <si>
    <t>https://drive.google.com/open?id=16Hld2wHPHxXGxcJxPWcXdV340tUVKqEV</t>
  </si>
  <si>
    <t>https://drive.google.com/open?id=1smuyeH2LwfVxy9WHHt0enUMkHM4PMGhf</t>
  </si>
  <si>
    <t>https://drive.google.com/open?id=1tgXWqOfYGvfk7EF_UaJnBk8HJA4vwwnU</t>
  </si>
  <si>
    <t>https://drive.google.com/open?id=1VBUwHoIaYN_TGBaw_Rc4xkOPe82Vp4MW</t>
  </si>
  <si>
    <t>07/011/2017</t>
  </si>
  <si>
    <t>https://drive.google.com/open?id=1W0jAEiuS6ZgAt5jzpI56DnUdftQF56ky</t>
  </si>
  <si>
    <t>https://drive.google.com/open?id=14Mw7K_WI12uioZX_ZV6sAYvV26sVlfg7</t>
  </si>
  <si>
    <t>https://drive.google.com/open?id=1j6lMQ6RDGOU2O6hw6hx8qJhjiHyOiNrk</t>
  </si>
  <si>
    <t>https://drive.google.com/open?id=1DwLtmGSQa7qZD9wLfPJZkl4XutePi2hS</t>
  </si>
  <si>
    <t>https://drive.google.com/open?id=1_i_v8DyqKX5KeturlRg5OYiqv5iw2l4Q</t>
  </si>
  <si>
    <t>https://drive.google.com/open?id=1MqLA-oWWRtAUTztXMLFzmLSL84s86T85</t>
  </si>
  <si>
    <t>https://drive.google.com/open?id=1srDdiosrhlcCWh16kSTQO0MR__lo95-X</t>
  </si>
  <si>
    <t>https://drive.google.com/open?id=14TdWRba-lzuOoX3zmXE9zHyJRE6WYbbp</t>
  </si>
  <si>
    <t>https://drive.google.com/open?id=1RFLYomiYnDE_Rv3PGghG6q2GAsW2fRok</t>
  </si>
  <si>
    <t>https://drive.google.com/open?id=114-oiHNi1Z-RKos0RKfxT16W2dVpXiYd</t>
  </si>
  <si>
    <t>https://drive.google.com/open?id=1c6ZCrtUK2ezPAaggTP9AIOULC2tP5cNX</t>
  </si>
  <si>
    <t>https://drive.google.com/open?id=1nbUfOEahJJKxWZ3aAuTd04ocnbY6ByIb</t>
  </si>
  <si>
    <t>https://drive.google.com/open?id=1FTei-GBtOhFhPujJnfFGSeQqY6Gohqg6</t>
  </si>
  <si>
    <t>https://drive.google.com/open?id=18ADeARtFwQSIfXxizm2If_lpbt0EUtLs</t>
  </si>
  <si>
    <t>https://drive.google.com/open?id=1ux8XthuPcN__kZdVELwyE6YXKGhQDRzI</t>
  </si>
  <si>
    <t>https://drive.google.com/open?id=16gyp_CEkrK2IwBqga936w2gnAvdAQd7E</t>
  </si>
  <si>
    <t>https://drive.google.com/open?id=1zIU2NOf_9iSv6yxOU5h9QtdFDhb7gKFA</t>
  </si>
  <si>
    <t>https://drive.google.com/open?id=16bMAxJidKPsOL_2XD435MwrGWJAOfhyj</t>
  </si>
  <si>
    <t>https://drive.google.com/open?id=1kJfVp4_G3mny4-l5HGseQ1MnzTAdMsp7</t>
  </si>
  <si>
    <t>https://drive.google.com/open?id=1BOLx6cgwsqELHHh008vCNZjZ33666Wgt</t>
  </si>
  <si>
    <t>https://drive.google.com/open?id=10jV1ao2voh6Wa_Ox19NqMXN7YiSeRGSN</t>
  </si>
  <si>
    <t>https://drive.google.com/open?id=101-DpdaDJYMNWRFpGlkC3Kdi05jl4BGk</t>
  </si>
  <si>
    <t>https://drive.google.com/open?id=1hao7hh3h0EKB7lcWzStGaJQA5OUd8M_x</t>
  </si>
  <si>
    <t>https://drive.google.com/open?id=18OQeC38zG7dJxJWH4HthOmg2e6bWFxku</t>
  </si>
  <si>
    <t>https://drive.google.com/open?id=1_ujWvvow5_7MOd0UOIVdvGIzuVidt_Dn</t>
  </si>
  <si>
    <t>https://drive.google.com/open?id=1HAJ_WXLN4Y9OE_s0HxboeyGq1eTiB7Tz</t>
  </si>
  <si>
    <t>https://drive.google.com/open?id=1KrhT7AFIDT1k7ooV0Gk7H8m4eCVKzwY4</t>
  </si>
  <si>
    <t>https://drive.google.com/open?id=1YuZHZqtvjoT8c4f8EuV-3CQi03fXFpFP</t>
  </si>
  <si>
    <t>https://drive.google.com/open?id=1NAdo1Qzd7YttO6sjmiGEh_nXMu5DMeb6</t>
  </si>
  <si>
    <t>https://drive.google.com/open?id=1-fTsNo5_PK-VdobRD5cBJWNM0L5RakOK</t>
  </si>
  <si>
    <t>https://drive.google.com/open?id=1N-Sj4tOUh0AfAxgXBhHLwS7gwzSAQ9_V</t>
  </si>
  <si>
    <t>https://drive.google.com/open?id=183OOCx2QedvSijQ1oXtkJfGm4MfBJXWe</t>
  </si>
  <si>
    <t>https://drive.google.com/open?id=16Hu18Uo-agMvSsE4-QjhQ64zr3t170U3</t>
  </si>
  <si>
    <t>https://drive.google.com/open?id=1pWs2T9nvGPeB36nW1iCGF4kWL2ieEBnl</t>
  </si>
  <si>
    <t>https://drive.google.com/open?id=1n-dlLbL0XGKVIGVFomqcwKWrZuAfP2_F</t>
  </si>
  <si>
    <t>https://drive.google.com/open?id=1tYq6FfOkrL3-3vf41YAP9MgUi_ZE47Ip</t>
  </si>
  <si>
    <t>https://drive.google.com/open?id=1vRxRHCiVYMCmlKkD2A4sM2M2VzdPRcmB</t>
  </si>
  <si>
    <t>https://drive.google.com/open?id=1P1i5n6YafIbDpNHIQ_dDYwn1c4LqAgge</t>
  </si>
  <si>
    <t>https://drive.google.com/open?id=14K_RsIQp_txu8sA9b5bHAJSqHzX7VSIJ</t>
  </si>
  <si>
    <t>https://drive.google.com/open?id=1FzH12V4eVgcEnij3DJKedpSHCK_gcA3v</t>
  </si>
  <si>
    <t>https://drive.google.com/open?id=13ux3Mjs1IYT-ln1HTS6kz5SbVqffLMKR</t>
  </si>
  <si>
    <t>https://drive.google.com/open?id=1OVOTOG1lsFJeYWltFvoTwt0dyIQmim1N</t>
  </si>
  <si>
    <t>https://drive.google.com/open?id=1EEBhV1DCEDfjo7HYIrWAlxWOhXeOdwS3</t>
  </si>
  <si>
    <t>https://drive.google.com/open?id=1qt_m7LokKT2dcLSiDk9sVVp6DtBnose4</t>
  </si>
  <si>
    <t>https://drive.google.com/open?id=1qYaKf7oLPzXsmTXb8eleCTxhc1hCLQ_E</t>
  </si>
  <si>
    <t>https://drive.google.com/open?id=147RBN8FzQdKHL4Mjlmp8OXLEsu5QjwwV</t>
  </si>
  <si>
    <t>07/11/217</t>
  </si>
  <si>
    <t>https://drive.google.com/open?id=1cnuQUdGAA0l2Xo5l6Ff264bQuBxPSsVs</t>
  </si>
  <si>
    <t>https://drive.google.com/open?id=1yn9XDwmbdMrEciw2d2RPqV5iy-_07zVf</t>
  </si>
  <si>
    <t>https://drive.google.com/open?id=1XCOizCAwqgz6sy4zWc0DXat8urV1O3SM</t>
  </si>
  <si>
    <t>https://drive.google.com/open?id=1uzIbzMtBXcsPxzR7UpTtFXZb9lFpSVkB</t>
  </si>
  <si>
    <t>https://drive.google.com/open?id=1OsYcFkyPatfkEg2fuaz3ISDk7gynwPyq</t>
  </si>
  <si>
    <t>https://drive.google.com/open?id=12sUE6BmBN2oQWQ9CcD8R3c98tvxZX5Ix</t>
  </si>
  <si>
    <t>https://drive.google.com/open?id=1DMTemx6BImNn8fMpTL7nrFQVZNqgsZFx</t>
  </si>
  <si>
    <t>https://drive.google.com/open?id=1DQ9dP9oRp4rNfE5SAcd8CmmgWlaHwTUt</t>
  </si>
  <si>
    <t>https://drive.google.com/open?id=13rZ3P7fYgaSmI8K8rL_1bhuxHOz5RK8l</t>
  </si>
  <si>
    <t>https://drive.google.com/open?id=1ywRc2Qery-8gr_Z3hDQqkmX_08fnWRaH</t>
  </si>
  <si>
    <t>https://drive.google.com/open?id=1LlMrwLQa3oDK21GwqU56otg-HWUgqy1M</t>
  </si>
  <si>
    <t>https://drive.google.com/open?id=15_8BCS6_EIrcOmdXqfJ5l7_kZAM7HkjO</t>
  </si>
  <si>
    <t>https://drive.google.com/open?id=1ppSWbaZPHpwfXXasDJ2RDFw-wbMMpfet</t>
  </si>
  <si>
    <t>https://drive.google.com/open?id=12QYfbfDl1A7oApueUSpNNfs5ve5ltaTA</t>
  </si>
  <si>
    <t>https://drive.google.com/open?id=12qn5E0rBKddQ5WTL4QCxZlKk3Q-nYp1X</t>
  </si>
  <si>
    <t>https://drive.google.com/open?id=17kgoxY_ptaXDx4Ux5W59ozvvkW1XFe8W</t>
  </si>
  <si>
    <t>https://drive.google.com/open?id=18OEJTJjLf9JoJNM4vVp60zr9JmL4m28s</t>
  </si>
  <si>
    <t>https://drive.google.com/open?id=11mCrnRRN7dfyv6jKYRFTbZsQ6JP1CCBw</t>
  </si>
  <si>
    <t>https://drive.google.com/open?id=1n2nM60QmuP-R8XWOJURE_4XfqH5eqfc_</t>
  </si>
  <si>
    <t>https://drive.google.com/open?id=15bvy13wGF0Mmr0xttki--CbqGRyYf0N4</t>
  </si>
  <si>
    <t>https://drive.google.com/open?id=1_nfDbwJ9_XSE9F49LxFDm3-5i2E-FaY8</t>
  </si>
  <si>
    <t>https://drive.google.com/open?id=1uaauwBHrsPgI4ySLaJs7TvCv0bCf8Z2B</t>
  </si>
  <si>
    <t>https://drive.google.com/open?id=1E0FZyY3qyTE--TPFPenZIYRftBZp8vbz</t>
  </si>
  <si>
    <t>https://drive.google.com/open?id=1_ziqZVbcqLeLd8h3zpCOa4ebzzgO9DbR</t>
  </si>
  <si>
    <t>https://drive.google.com/open?id=1JIAN5vxbioLRpKKyLJBY2P93NcOJ23b4</t>
  </si>
  <si>
    <t>https://drive.google.com/open?id=1PQ7zGkeY2hHbDP07mv4Psi8CkHMSlKlz</t>
  </si>
  <si>
    <t>https://drive.google.com/open?id=1eE8S4lK4w3UV_f-eU1v3Tqilg0ypCbHs</t>
  </si>
  <si>
    <t>https://drive.google.com/open?id=14qEMAVNlDoKkaBES5s4svipBEf36b521</t>
  </si>
  <si>
    <t>https://drive.google.com/open?id=14c_1PoPw7gtfOyrMrLxauPRuys7qvVx9</t>
  </si>
  <si>
    <t>https://drive.google.com/open?id=1lex6yoOK5XvT32MLqmi5AluB_zHe0B-0</t>
  </si>
  <si>
    <t>https://drive.google.com/open?id=1EHWqLwHOzdeHMTdlGzOmz8tAsu-SbGx_</t>
  </si>
  <si>
    <t>https://drive.google.com/open?id=1LJnMLEz8ApjlOSdYjPzRDN1BHuv8IoAv</t>
  </si>
  <si>
    <t>https://drive.google.com/open?id=1AllQSThH41C_SLj1Scn0DY53sW-aJ2ys</t>
  </si>
  <si>
    <t>https://drive.google.com/open?id=1xNoDxZevCyWAPSd1tDHDKegvUkQWScHv</t>
  </si>
  <si>
    <t>https://drive.google.com/open?id=1cbgveTfwh2j4z8_O65Ahznykz-v6Tx3I</t>
  </si>
  <si>
    <t>https://drive.google.com/open?id=1gw913F-9rpV4KB4PmR5MXTE14795csjy</t>
  </si>
  <si>
    <t>https://drive.google.com/open?id=1ZjaK0TY2gvALx9oPZ6i2KQIuEmzIUVQG</t>
  </si>
  <si>
    <t>https://drive.google.com/open?id=1hfXlskFmFOy4rTQrytMu5_jq4sAJUAFQ</t>
  </si>
  <si>
    <t>https://drive.google.com/open?id=1WGHaNeEHRfQKT84YUSiNL_rsuNMZ2hDm</t>
  </si>
  <si>
    <t>https://drive.google.com/open?id=10oUoKuEQ41cJLeoA2mTBtn-x6pG4cuhf</t>
  </si>
  <si>
    <t>https://drive.google.com/open?id=1b8p7sHkHkRc_Fp-y2WQWRJEckwBrZHYx</t>
  </si>
  <si>
    <t>https://drive.google.com/open?id=1Yidx-_KQMR386EDQQT-JkcmKAKMCaLhz</t>
  </si>
  <si>
    <t>https://drive.google.com/open?id=1pcGHWleJwjdfs37kEpnRTCqMkYt3-NE8</t>
  </si>
  <si>
    <t>https://drive.google.com/open?id=1r7eNg5_GbvehC3AqnOpveHiHK4-xdAFT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</si>
</sst>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Alignment="1" applyProtection="1">
      <alignment vertical="justify"/>
      <protection/>
    </xf>
    <xf numFmtId="0" fontId="0" fillId="0" borderId="0" xfId="0" applyFont="1" applyAlignment="1" applyProtection="1">
      <alignment vertical="justify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Fill="1" applyBorder="1" applyAlignment="1" applyProtection="1">
      <alignment vertical="top"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vertical="top"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GkJCIb5dWqc8ZdDAcHSGtb_jaZmrcCWI" TargetMode="External" /><Relationship Id="rId2" Type="http://schemas.openxmlformats.org/officeDocument/2006/relationships/hyperlink" Target="https://drive.google.com/open?id=12imV-tV-o1XNxkDYrTbkDYfTdbzNlP-d" TargetMode="External" /><Relationship Id="rId3" Type="http://schemas.openxmlformats.org/officeDocument/2006/relationships/hyperlink" Target="https://drive.google.com/open?id=13bxkFpqns4pTYblEmn68z3_STl_Y0rNV" TargetMode="External" /><Relationship Id="rId4" Type="http://schemas.openxmlformats.org/officeDocument/2006/relationships/hyperlink" Target="https://drive.google.com/open?id=1TIdVNp_bAUeYfbBfVrG5cynuYbNnb3uZ" TargetMode="External" /><Relationship Id="rId5" Type="http://schemas.openxmlformats.org/officeDocument/2006/relationships/hyperlink" Target="https://drive.google.com/open?id=1UIs45f2TEfGKsz72A2FwHbBOQkYVieKP" TargetMode="External" /><Relationship Id="rId6" Type="http://schemas.openxmlformats.org/officeDocument/2006/relationships/hyperlink" Target="https://drive.google.com/open?id=1TUKcBLUTaVYhdmIgTCOEv0fF8kLj_iJL" TargetMode="External" /><Relationship Id="rId7" Type="http://schemas.openxmlformats.org/officeDocument/2006/relationships/hyperlink" Target="https://drive.google.com/open?id=1vI0mbIGtO8AK7qmXdINtFE3kdhu66Dwq" TargetMode="External" /><Relationship Id="rId8" Type="http://schemas.openxmlformats.org/officeDocument/2006/relationships/hyperlink" Target="https://drive.google.com/open?id=1KxsWqOwM8rqINSXM958g105-l9u87kOQ" TargetMode="External" /><Relationship Id="rId9" Type="http://schemas.openxmlformats.org/officeDocument/2006/relationships/hyperlink" Target="https://drive.google.com/open?id=1YVEKnuOqbb0gbJpFMP_r-WqIDjv_VdhZ" TargetMode="External" /><Relationship Id="rId10" Type="http://schemas.openxmlformats.org/officeDocument/2006/relationships/hyperlink" Target="https://drive.google.com/open?id=1GaOa54Lk90WbJkEguqMK5b3B5zVpADkf" TargetMode="External" /><Relationship Id="rId11" Type="http://schemas.openxmlformats.org/officeDocument/2006/relationships/hyperlink" Target="https://drive.google.com/open?id=15e5HNA5zhgCNlBm_ljTY3B72MwpMNTvE" TargetMode="External" /><Relationship Id="rId12" Type="http://schemas.openxmlformats.org/officeDocument/2006/relationships/hyperlink" Target="https://drive.google.com/open?id=1Niski6aeh4uwoonbuBkg5PA1e-vIXfpr" TargetMode="External" /><Relationship Id="rId13" Type="http://schemas.openxmlformats.org/officeDocument/2006/relationships/hyperlink" Target="https://drive.google.com/open?id=1jt2-lJloekiot5QgRd2SzQMpSQtaskJn" TargetMode="External" /><Relationship Id="rId14" Type="http://schemas.openxmlformats.org/officeDocument/2006/relationships/hyperlink" Target="https://drive.google.com/open?id=13w1S2WA0VPtg6V117xBj3165BEHkJ-DE" TargetMode="External" /><Relationship Id="rId15" Type="http://schemas.openxmlformats.org/officeDocument/2006/relationships/hyperlink" Target="https://drive.google.com/open?id=1aQqtJoa0XBgW_nkv_kDsKUK9RW8Ra2nd" TargetMode="External" /><Relationship Id="rId16" Type="http://schemas.openxmlformats.org/officeDocument/2006/relationships/hyperlink" Target="https://drive.google.com/open?id=1Td5GQTWkaoyeFJDRXw0tQfcLHBAaAPt0" TargetMode="External" /><Relationship Id="rId17" Type="http://schemas.openxmlformats.org/officeDocument/2006/relationships/hyperlink" Target="https://drive.google.com/open?id=14oHCoGxou_PHTMrv5EOWom3vWPXo9ZAN" TargetMode="External" /><Relationship Id="rId18" Type="http://schemas.openxmlformats.org/officeDocument/2006/relationships/hyperlink" Target="https://drive.google.com/open?id=1QCFnhmqMGtHE0l34jLkmHtoX__WFE5xD" TargetMode="External" /><Relationship Id="rId19" Type="http://schemas.openxmlformats.org/officeDocument/2006/relationships/hyperlink" Target="https://drive.google.com/open?id=1ESsebWR_7D2s5IgXlKJ-eys5zNf_EhpX" TargetMode="External" /><Relationship Id="rId20" Type="http://schemas.openxmlformats.org/officeDocument/2006/relationships/hyperlink" Target="https://drive.google.com/open?id=12trmdJXbTEI4EdL85y5dV2n2_MJKu8Mt" TargetMode="External" /><Relationship Id="rId21" Type="http://schemas.openxmlformats.org/officeDocument/2006/relationships/hyperlink" Target="https://drive.google.com/open?id=1UK5AP5K8GoBVhclhCnwwOE-KIP36UCsl" TargetMode="External" /><Relationship Id="rId22" Type="http://schemas.openxmlformats.org/officeDocument/2006/relationships/hyperlink" Target="https://drive.google.com/open?id=1GtoRe2TPO0x0ynWlaE_Q_HTQkoHHXWhD" TargetMode="External" /><Relationship Id="rId23" Type="http://schemas.openxmlformats.org/officeDocument/2006/relationships/hyperlink" Target="https://drive.google.com/open?id=1-Jf4fAfpw4-ctaTS68lgjSFb1YJmFS0h" TargetMode="External" /><Relationship Id="rId24" Type="http://schemas.openxmlformats.org/officeDocument/2006/relationships/hyperlink" Target="https://drive.google.com/open?id=1xcin3NE2Omo46seSR-r2cJJBumbsVuYE" TargetMode="External" /><Relationship Id="rId25" Type="http://schemas.openxmlformats.org/officeDocument/2006/relationships/hyperlink" Target="https://drive.google.com/open?id=1bx5B-nJbybBXsGDG5EtY27Pizi6JJQF8" TargetMode="External" /><Relationship Id="rId26" Type="http://schemas.openxmlformats.org/officeDocument/2006/relationships/hyperlink" Target="https://drive.google.com/open?id=18KhYkKEgLtWUqXYsq1wLYPcoRXbLaqpO" TargetMode="External" /><Relationship Id="rId27" Type="http://schemas.openxmlformats.org/officeDocument/2006/relationships/hyperlink" Target="https://drive.google.com/open?id=1CqdECQkDRWoM7H3GiguKXz9tUstW1TRJ" TargetMode="External" /><Relationship Id="rId28" Type="http://schemas.openxmlformats.org/officeDocument/2006/relationships/hyperlink" Target="https://drive.google.com/open?id=1pYIiGMJdZUKI2J2lrH44ohVaYxGZTiZ2" TargetMode="External" /><Relationship Id="rId29" Type="http://schemas.openxmlformats.org/officeDocument/2006/relationships/hyperlink" Target="https://drive.google.com/open?id=1cdO3-wHuecXYMjVQyzmRRWpMZFm1h6Ir" TargetMode="External" /><Relationship Id="rId30" Type="http://schemas.openxmlformats.org/officeDocument/2006/relationships/hyperlink" Target="https://drive.google.com/open?id=1QFJTAW_OYNppDj_lP9gbLMKnFh8tGlEO" TargetMode="External" /><Relationship Id="rId31" Type="http://schemas.openxmlformats.org/officeDocument/2006/relationships/hyperlink" Target="https://drive.google.com/open?id=1BecaNdOB7hUOtI_7aHyP7B_9oVjFotZB" TargetMode="External" /><Relationship Id="rId32" Type="http://schemas.openxmlformats.org/officeDocument/2006/relationships/hyperlink" Target="https://drive.google.com/open?id=1jK1MiB30YY5ou1rcCwrUIxbbwUBHiXNk" TargetMode="External" /><Relationship Id="rId33" Type="http://schemas.openxmlformats.org/officeDocument/2006/relationships/hyperlink" Target="https://drive.google.com/open?id=1n0FulBwFm2urombLOfnJL-D0TkLrsJvV" TargetMode="External" /><Relationship Id="rId34" Type="http://schemas.openxmlformats.org/officeDocument/2006/relationships/hyperlink" Target="https://drive.google.com/open?id=1MRRm5nF1PRSxvZcBXGy_aYxCOGLJcjVg" TargetMode="External" /><Relationship Id="rId35" Type="http://schemas.openxmlformats.org/officeDocument/2006/relationships/hyperlink" Target="https://drive.google.com/open?id=17TwNNEgB17oi_tnD-pUVLe91Idkm-Kcv" TargetMode="External" /><Relationship Id="rId36" Type="http://schemas.openxmlformats.org/officeDocument/2006/relationships/hyperlink" Target="https://drive.google.com/open?id=1qqsIgHQP8kl0T0FM5-8O2WFimrM6KNxB" TargetMode="External" /><Relationship Id="rId37" Type="http://schemas.openxmlformats.org/officeDocument/2006/relationships/hyperlink" Target="https://drive.google.com/open?id=1Df9ewxVA1NJGkb3p2SY8grLAN5999Fv2" TargetMode="External" /><Relationship Id="rId38" Type="http://schemas.openxmlformats.org/officeDocument/2006/relationships/hyperlink" Target="https://drive.google.com/open?id=1op207zOeN8kNLI9RicruLSGKcPOuk_4Y" TargetMode="External" /><Relationship Id="rId39" Type="http://schemas.openxmlformats.org/officeDocument/2006/relationships/hyperlink" Target="https://drive.google.com/open?id=1op207zOeN8kNLI9RicruLSGKcPOuk_4Y" TargetMode="External" /><Relationship Id="rId40" Type="http://schemas.openxmlformats.org/officeDocument/2006/relationships/hyperlink" Target="https://drive.google.com/open?id=1Jqs6fKBs_sKHMSQmkJ5J8q3R0zLVcoR0" TargetMode="External" /><Relationship Id="rId41" Type="http://schemas.openxmlformats.org/officeDocument/2006/relationships/hyperlink" Target="https://drive.google.com/open?id=1KPYjba0HTOYW4egHTGV5vCtFq0J-5HoI" TargetMode="External" /><Relationship Id="rId42" Type="http://schemas.openxmlformats.org/officeDocument/2006/relationships/hyperlink" Target="https://drive.google.com/open?id=11aRBRNNMYO3N02qj5tpDrUdSTcEmT2Ak" TargetMode="External" /><Relationship Id="rId43" Type="http://schemas.openxmlformats.org/officeDocument/2006/relationships/hyperlink" Target="https://drive.google.com/open?id=10QSoAm2xJE2iBFPwMZdhbSu3oBMXcAQ0" TargetMode="External" /><Relationship Id="rId44" Type="http://schemas.openxmlformats.org/officeDocument/2006/relationships/hyperlink" Target="https://drive.google.com/open?id=1K6xU1cn4Nrq5IpaZWyTukmfrl9M1tGme" TargetMode="External" /><Relationship Id="rId45" Type="http://schemas.openxmlformats.org/officeDocument/2006/relationships/hyperlink" Target="https://drive.google.com/open?id=174iDkpWRn-dEfKBBdZUxKyWeczr3b0c2" TargetMode="External" /><Relationship Id="rId46" Type="http://schemas.openxmlformats.org/officeDocument/2006/relationships/hyperlink" Target="https://drive.google.com/open?id=1_WzIOEnrFXYAfLkCFnLnPc3annlLu-lp" TargetMode="External" /><Relationship Id="rId47" Type="http://schemas.openxmlformats.org/officeDocument/2006/relationships/hyperlink" Target="https://drive.google.com/open?id=1m98wCvPzXVN4TCt8iBxVZU59lVH4ubfR" TargetMode="External" /><Relationship Id="rId48" Type="http://schemas.openxmlformats.org/officeDocument/2006/relationships/hyperlink" Target="https://drive.google.com/open?id=1VgF6VPCGA-9xNl1Kth4cBHzJAbr1XatW" TargetMode="External" /><Relationship Id="rId49" Type="http://schemas.openxmlformats.org/officeDocument/2006/relationships/hyperlink" Target="https://drive.google.com/open?id=1mmqeo206bJUSeDhwSFxkhe8ivd1u85gN" TargetMode="External" /><Relationship Id="rId50" Type="http://schemas.openxmlformats.org/officeDocument/2006/relationships/hyperlink" Target="https://drive.google.com/open?id=1Pxx28Iz8SBER_CjqKTgX2geWiWnWPkTG" TargetMode="External" /><Relationship Id="rId51" Type="http://schemas.openxmlformats.org/officeDocument/2006/relationships/hyperlink" Target="https://drive.google.com/open?id=12133TgRfpJusqJ7GHfROcxxrud2NPHya" TargetMode="External" /><Relationship Id="rId52" Type="http://schemas.openxmlformats.org/officeDocument/2006/relationships/hyperlink" Target="https://drive.google.com/open?id=1nj7gRoimmYtQeJTSKb8B0WXO3OIF1Itp" TargetMode="External" /><Relationship Id="rId53" Type="http://schemas.openxmlformats.org/officeDocument/2006/relationships/hyperlink" Target="https://drive.google.com/open?id=1LNKrhSHF5WaHo9rfT0abUc2y4RCQJN3B" TargetMode="External" /><Relationship Id="rId54" Type="http://schemas.openxmlformats.org/officeDocument/2006/relationships/hyperlink" Target="https://drive.google.com/open?id=1y5AMCA4P86cO_N-e1AhavPW8vx_9MbBj" TargetMode="External" /><Relationship Id="rId55" Type="http://schemas.openxmlformats.org/officeDocument/2006/relationships/hyperlink" Target="https://drive.google.com/open?id=1PFVf0CY7sv63790vt7vRGtG_taW4n_5c" TargetMode="External" /><Relationship Id="rId56" Type="http://schemas.openxmlformats.org/officeDocument/2006/relationships/hyperlink" Target="https://drive.google.com/open?id=1a2Z3Unz5KrEEmGIwcVjyE1NGPIPwEIHy" TargetMode="External" /><Relationship Id="rId57" Type="http://schemas.openxmlformats.org/officeDocument/2006/relationships/hyperlink" Target="https://drive.google.com/open?id=1GuNxL-H1RLm3bRFowcdxuIKtEWuefnHH" TargetMode="External" /><Relationship Id="rId58" Type="http://schemas.openxmlformats.org/officeDocument/2006/relationships/hyperlink" Target="https://drive.google.com/open?id=1RhuVT4tHN4hllOSztomyWyZrI2rFvLVW" TargetMode="External" /><Relationship Id="rId59" Type="http://schemas.openxmlformats.org/officeDocument/2006/relationships/hyperlink" Target="https://drive.google.com/open?id=1qGLZy7-QOilQgsTAl4J9vRAuhqdr67_Z" TargetMode="External" /><Relationship Id="rId60" Type="http://schemas.openxmlformats.org/officeDocument/2006/relationships/hyperlink" Target="https://drive.google.com/open?id=1PNc1EkGZ2VcBYtt8VrQ8baDjRk4TKj_E" TargetMode="External" /><Relationship Id="rId61" Type="http://schemas.openxmlformats.org/officeDocument/2006/relationships/hyperlink" Target="https://drive.google.com/open?id=1VF8TV7It2HaAlS953heDgscNOHTyEZ6H" TargetMode="External" /><Relationship Id="rId62" Type="http://schemas.openxmlformats.org/officeDocument/2006/relationships/hyperlink" Target="https://drive.google.com/open?id=142zi1HmrudZR_1are--ZDrfmCVVGYHf7" TargetMode="External" /><Relationship Id="rId63" Type="http://schemas.openxmlformats.org/officeDocument/2006/relationships/hyperlink" Target="https://drive.google.com/open?id=1eL8gYwjpLy8WjbLHH5BV2zdBLJczTc8n" TargetMode="External" /><Relationship Id="rId64" Type="http://schemas.openxmlformats.org/officeDocument/2006/relationships/hyperlink" Target="https://drive.google.com/open?id=1Tb_x8l5d3JwoMRNaAfl0aNBKgn7_oHWJ" TargetMode="External" /><Relationship Id="rId65" Type="http://schemas.openxmlformats.org/officeDocument/2006/relationships/hyperlink" Target="https://drive.google.com/open?id=19OycCeREJiNm9zVOACrz-f1CJHt4fU2z" TargetMode="External" /><Relationship Id="rId66" Type="http://schemas.openxmlformats.org/officeDocument/2006/relationships/hyperlink" Target="https://drive.google.com/open?id=1RD16LbRZbw7KSA5iv1jLHlDL_n3YNZME" TargetMode="External" /><Relationship Id="rId67" Type="http://schemas.openxmlformats.org/officeDocument/2006/relationships/hyperlink" Target="https://drive.google.com/open?id=1wLPu5KELgJ6IsiU-EPrWFqblCTYaymkC" TargetMode="External" /><Relationship Id="rId68" Type="http://schemas.openxmlformats.org/officeDocument/2006/relationships/hyperlink" Target="https://drive.google.com/open?id=1YGHi2h9HWfclv8bDhFY70EokOxDtXtvg" TargetMode="External" /><Relationship Id="rId69" Type="http://schemas.openxmlformats.org/officeDocument/2006/relationships/hyperlink" Target="https://drive.google.com/open?id=1uYGkh7gSip9PgBn54bc-BAODdeOaKyTg" TargetMode="External" /><Relationship Id="rId70" Type="http://schemas.openxmlformats.org/officeDocument/2006/relationships/hyperlink" Target="https://drive.google.com/open?id=1_F7IQbOu3mbkkRq6GczeWKFQ540L_wZz" TargetMode="External" /><Relationship Id="rId71" Type="http://schemas.openxmlformats.org/officeDocument/2006/relationships/hyperlink" Target="https://drive.google.com/open?id=1cSxvwdKGA7QUhHjDTE4Rh3vo7uDsgTE0" TargetMode="External" /><Relationship Id="rId72" Type="http://schemas.openxmlformats.org/officeDocument/2006/relationships/hyperlink" Target="https://drive.google.com/open?id=1yaEAT185RREKQp6A8bD3i4YRf4jLRajU" TargetMode="External" /><Relationship Id="rId73" Type="http://schemas.openxmlformats.org/officeDocument/2006/relationships/hyperlink" Target="https://drive.google.com/open?id=1879rOlzBCgLYrXPjvUXtLXQsvmOyJqMX" TargetMode="External" /><Relationship Id="rId74" Type="http://schemas.openxmlformats.org/officeDocument/2006/relationships/hyperlink" Target="https://drive.google.com/open?id=1kqGPhrU6ELJIWTnvDdRkth_E7oouNgVv" TargetMode="External" /><Relationship Id="rId75" Type="http://schemas.openxmlformats.org/officeDocument/2006/relationships/hyperlink" Target="https://drive.google.com/open?id=1OF7TtbCGKrJPaLuWLAl8LpOgAt1tTzKH" TargetMode="External" /><Relationship Id="rId76" Type="http://schemas.openxmlformats.org/officeDocument/2006/relationships/hyperlink" Target="https://drive.google.com/open?id=1ON8JQqmtEKagoZkVAfwZsE6Z-8bxXgrQ" TargetMode="External" /><Relationship Id="rId77" Type="http://schemas.openxmlformats.org/officeDocument/2006/relationships/hyperlink" Target="https://drive.google.com/open?id=1o4Pp82NYj2sWYWU43CZU7Ay2Fo-AsnEr" TargetMode="External" /><Relationship Id="rId78" Type="http://schemas.openxmlformats.org/officeDocument/2006/relationships/hyperlink" Target="https://drive.google.com/open?id=1bjjNCKPoI37k6N4F1LI975xy7FORFHaj" TargetMode="External" /><Relationship Id="rId79" Type="http://schemas.openxmlformats.org/officeDocument/2006/relationships/hyperlink" Target="https://drive.google.com/open?id=1nZrL7vZi5KW97c3KxMfd1FotCXY0HKJB" TargetMode="External" /><Relationship Id="rId80" Type="http://schemas.openxmlformats.org/officeDocument/2006/relationships/hyperlink" Target="https://drive.google.com/open?id=1LMw1z1hTxZjmFAvyKCvbDYMTtqGHUq73" TargetMode="External" /><Relationship Id="rId81" Type="http://schemas.openxmlformats.org/officeDocument/2006/relationships/hyperlink" Target="https://drive.google.com/open?id=1xEcZrUosYNoNlYuhsh50JI8o7_Jh70TA" TargetMode="External" /><Relationship Id="rId82" Type="http://schemas.openxmlformats.org/officeDocument/2006/relationships/hyperlink" Target="https://drive.google.com/open?id=1tl3ipEkRnGKqhH4nG-03ysjiJVdh_r3C" TargetMode="External" /><Relationship Id="rId83" Type="http://schemas.openxmlformats.org/officeDocument/2006/relationships/hyperlink" Target="https://drive.google.com/open?id=1lGEVPwecR_QrMLrAmt4sV70p9lxNKKwO" TargetMode="External" /><Relationship Id="rId84" Type="http://schemas.openxmlformats.org/officeDocument/2006/relationships/hyperlink" Target="https://drive.google.com/open?id=1nA-tevxl_wcUfggTefSJpiS6KMr9OE-f" TargetMode="External" /><Relationship Id="rId85" Type="http://schemas.openxmlformats.org/officeDocument/2006/relationships/hyperlink" Target="https://drive.google.com/open?id=1yWa7T2xQtB6bQ6q5OjQTaF5pke-a9CW9" TargetMode="External" /><Relationship Id="rId86" Type="http://schemas.openxmlformats.org/officeDocument/2006/relationships/hyperlink" Target="https://drive.google.com/open?id=1shl-3RDcnT6r0V10QCDOjO3JicDbBfyR" TargetMode="External" /><Relationship Id="rId87" Type="http://schemas.openxmlformats.org/officeDocument/2006/relationships/hyperlink" Target="https://drive.google.com/open?id=1f6H5dkgGbRKHSb9KbROjjPTkNH3BXsGa" TargetMode="External" /><Relationship Id="rId88" Type="http://schemas.openxmlformats.org/officeDocument/2006/relationships/hyperlink" Target="https://drive.google.com/open?id=1HXdqqD2RoFYxi0EqfPopuWFArjm_wxr5" TargetMode="External" /><Relationship Id="rId89" Type="http://schemas.openxmlformats.org/officeDocument/2006/relationships/hyperlink" Target="https://drive.google.com/open?id=1Y2ictG1ajsQ4DlI94YXEPFafpRghPrm9" TargetMode="External" /><Relationship Id="rId90" Type="http://schemas.openxmlformats.org/officeDocument/2006/relationships/hyperlink" Target="https://drive.google.com/open?id=1A7aJMYGPnXFUKge6sOKFJLxLEK7qYDSS" TargetMode="External" /><Relationship Id="rId91" Type="http://schemas.openxmlformats.org/officeDocument/2006/relationships/hyperlink" Target="https://drive.google.com/open?id=1rv8w232qlDIG35VdiDINlfyhWjX8Ja39" TargetMode="External" /><Relationship Id="rId92" Type="http://schemas.openxmlformats.org/officeDocument/2006/relationships/hyperlink" Target="https://drive.google.com/open?id=1KAwUwbCLuZcfVEXJhk4KZ7jCxE4wrzgL" TargetMode="External" /><Relationship Id="rId93" Type="http://schemas.openxmlformats.org/officeDocument/2006/relationships/hyperlink" Target="https://drive.google.com/open?id=1-OCc8KQ5zFrcKXCQstR-t1QuBmBobB87" TargetMode="External" /><Relationship Id="rId94" Type="http://schemas.openxmlformats.org/officeDocument/2006/relationships/hyperlink" Target="https://drive.google.com/open?id=1khQnSd8-uYuwrDBwKGuT2imHYnhYwZ-9" TargetMode="External" /><Relationship Id="rId95" Type="http://schemas.openxmlformats.org/officeDocument/2006/relationships/hyperlink" Target="https://drive.google.com/open?id=17UlxArUuMAeKmwnLQS2DqJn1fDm-2m9P" TargetMode="External" /><Relationship Id="rId96" Type="http://schemas.openxmlformats.org/officeDocument/2006/relationships/hyperlink" Target="https://drive.google.com/open?id=1MlakaukwE-r-PgXpBUrpaW_wFzRs_g7P" TargetMode="External" /><Relationship Id="rId97" Type="http://schemas.openxmlformats.org/officeDocument/2006/relationships/hyperlink" Target="https://drive.google.com/open?id=1e0LonPMfQMbIJRwyyUDx6U3TlxSKMRii" TargetMode="External" /><Relationship Id="rId98" Type="http://schemas.openxmlformats.org/officeDocument/2006/relationships/hyperlink" Target="https://drive.google.com/open?id=14azsc1_jvpeAjTXikuf97aLvhIZwGyGT" TargetMode="External" /><Relationship Id="rId99" Type="http://schemas.openxmlformats.org/officeDocument/2006/relationships/hyperlink" Target="https://drive.google.com/open?id=10bb4K-wO3Ico0LpsSF5x559FflmDBcJT" TargetMode="External" /><Relationship Id="rId100" Type="http://schemas.openxmlformats.org/officeDocument/2006/relationships/hyperlink" Target="https://drive.google.com/open?id=1uUmSHF1huobI3MYyBzx97VCBep_ABOrs" TargetMode="External" /><Relationship Id="rId101" Type="http://schemas.openxmlformats.org/officeDocument/2006/relationships/hyperlink" Target="https://drive.google.com/open?id=1pH0lZiRChTTOGzgdfB9xN0ed0liLZx7f" TargetMode="External" /><Relationship Id="rId102" Type="http://schemas.openxmlformats.org/officeDocument/2006/relationships/hyperlink" Target="https://drive.google.com/open?id=1yHAu22zmea_ftDcSL8YlT4wI_kutemVI" TargetMode="External" /><Relationship Id="rId103" Type="http://schemas.openxmlformats.org/officeDocument/2006/relationships/hyperlink" Target="https://drive.google.com/open?id=1GIUrSnR_L_Gy1gtHqdJqDBMUYJBxy_jT" TargetMode="External" /><Relationship Id="rId104" Type="http://schemas.openxmlformats.org/officeDocument/2006/relationships/hyperlink" Target="https://drive.google.com/open?id=1xqx2qqDdGgRZ4XLvQJfohZL7rraUvHU3" TargetMode="External" /><Relationship Id="rId105" Type="http://schemas.openxmlformats.org/officeDocument/2006/relationships/hyperlink" Target="https://drive.google.com/open?id=1nLxGE97iysLmgOrVA_WN0SgMXnkiR6_O" TargetMode="External" /><Relationship Id="rId106" Type="http://schemas.openxmlformats.org/officeDocument/2006/relationships/hyperlink" Target="https://drive.google.com/open?id=1RyrTanZUnfFXflK94pqIgi43QbsY0--M" TargetMode="External" /><Relationship Id="rId107" Type="http://schemas.openxmlformats.org/officeDocument/2006/relationships/hyperlink" Target="https://drive.google.com/open?id=1RmhMmqx1o38xZEiCJSm0oQOP7wSQzYmX" TargetMode="External" /><Relationship Id="rId108" Type="http://schemas.openxmlformats.org/officeDocument/2006/relationships/hyperlink" Target="https://drive.google.com/open?id=1jG7ffbuq61JAaEKgOl6o0NggWQmDXvOc" TargetMode="External" /><Relationship Id="rId109" Type="http://schemas.openxmlformats.org/officeDocument/2006/relationships/hyperlink" Target="https://drive.google.com/open?id=1sPM-CzOVtq6-Emb01My7EvPCMcpTK8iz" TargetMode="External" /><Relationship Id="rId110" Type="http://schemas.openxmlformats.org/officeDocument/2006/relationships/hyperlink" Target="https://drive.google.com/open?id=1YThUx5S5_Z5SzPzrFWhqvXCieyjRP9ax" TargetMode="External" /><Relationship Id="rId111" Type="http://schemas.openxmlformats.org/officeDocument/2006/relationships/hyperlink" Target="https://drive.google.com/open?id=1z_KLdf9cLy2QtRmnemp_ApOVSeGOwyP0" TargetMode="External" /><Relationship Id="rId112" Type="http://schemas.openxmlformats.org/officeDocument/2006/relationships/hyperlink" Target="https://drive.google.com/open?id=1boQMjrfzyo9RkQdUFaX1h-uppnpouyCV" TargetMode="External" /><Relationship Id="rId113" Type="http://schemas.openxmlformats.org/officeDocument/2006/relationships/hyperlink" Target="https://drive.google.com/open?id=160VjO9DlNNJMDFYuVMct54wR7XRzignd" TargetMode="External" /><Relationship Id="rId114" Type="http://schemas.openxmlformats.org/officeDocument/2006/relationships/hyperlink" Target="https://drive.google.com/open?id=1HcNjPS_HXbJbac_DXAnHUUmLB8qTPMwC" TargetMode="External" /><Relationship Id="rId115" Type="http://schemas.openxmlformats.org/officeDocument/2006/relationships/hyperlink" Target="https://drive.google.com/open?id=1B4XKVE7_yd_Tur7YOIDnh79chi4_LbhO" TargetMode="External" /><Relationship Id="rId116" Type="http://schemas.openxmlformats.org/officeDocument/2006/relationships/hyperlink" Target="https://drive.google.com/open?id=15c4-PV-eGVgGSt4UJbjXsBfxXlAnbQda" TargetMode="External" /><Relationship Id="rId117" Type="http://schemas.openxmlformats.org/officeDocument/2006/relationships/hyperlink" Target="https://drive.google.com/open?id=1fbm39zBFG6mJh1dPkJYX38-FMTF71siX" TargetMode="External" /><Relationship Id="rId118" Type="http://schemas.openxmlformats.org/officeDocument/2006/relationships/hyperlink" Target="https://drive.google.com/open?id=1eb5p2eZCVKLggELfp0vOX4zd2XoGJEoK" TargetMode="External" /><Relationship Id="rId119" Type="http://schemas.openxmlformats.org/officeDocument/2006/relationships/hyperlink" Target="https://drive.google.com/open?id=1QiFGV186f68-zWAQK2-b2F3mB1A59Not" TargetMode="External" /><Relationship Id="rId120" Type="http://schemas.openxmlformats.org/officeDocument/2006/relationships/hyperlink" Target="https://drive.google.com/open?id=15b5ECMv4dcCsP18cqvS9pCpvkJmEW0UB" TargetMode="External" /><Relationship Id="rId121" Type="http://schemas.openxmlformats.org/officeDocument/2006/relationships/hyperlink" Target="https://drive.google.com/open?id=10MATzJUgaeWieN29ZE4RwCIskNrv7o-4" TargetMode="External" /><Relationship Id="rId122" Type="http://schemas.openxmlformats.org/officeDocument/2006/relationships/hyperlink" Target="https://drive.google.com/open?id=122RyO3OErQWd7mWPBq5xny2EXPzCUyjE" TargetMode="External" /><Relationship Id="rId123" Type="http://schemas.openxmlformats.org/officeDocument/2006/relationships/hyperlink" Target="https://drive.google.com/open?id=1VPh0bVjULOo3SURtjoHel0faK8DmCmKG" TargetMode="External" /><Relationship Id="rId124" Type="http://schemas.openxmlformats.org/officeDocument/2006/relationships/hyperlink" Target="https://drive.google.com/open?id=1nbSTSGUhbUj6neH6mxcpzZX1DL4c3KTw" TargetMode="External" /><Relationship Id="rId125" Type="http://schemas.openxmlformats.org/officeDocument/2006/relationships/hyperlink" Target="https://drive.google.com/open?id=1KhwqDipvw5TvF8s4VtOALVrA7zY3lXW7" TargetMode="External" /><Relationship Id="rId126" Type="http://schemas.openxmlformats.org/officeDocument/2006/relationships/hyperlink" Target="https://drive.google.com/open?id=1OhsYdihDK0pG5Vp3YJSdniQSCF7Y_Cky" TargetMode="External" /><Relationship Id="rId127" Type="http://schemas.openxmlformats.org/officeDocument/2006/relationships/hyperlink" Target="https://drive.google.com/open?id=1QmFXNKoQL1pb7H1iWUEowV8NyGFd4tQU" TargetMode="External" /><Relationship Id="rId128" Type="http://schemas.openxmlformats.org/officeDocument/2006/relationships/hyperlink" Target="https://drive.google.com/open?id=1D02qY4t34foL5VNVzVlOWSrNY9USjroL" TargetMode="External" /><Relationship Id="rId129" Type="http://schemas.openxmlformats.org/officeDocument/2006/relationships/hyperlink" Target="https://drive.google.com/open?id=1vJxeR3_CJQ__q4KXRB-N3tQWHtNcyL54" TargetMode="External" /><Relationship Id="rId130" Type="http://schemas.openxmlformats.org/officeDocument/2006/relationships/hyperlink" Target="https://drive.google.com/open?id=1rqfF_QZvP_Fh4kOMpgkYfwIUsb2qbX06" TargetMode="External" /><Relationship Id="rId131" Type="http://schemas.openxmlformats.org/officeDocument/2006/relationships/hyperlink" Target="https://drive.google.com/open?id=1JVgW4Qo426CFukkkr1a5rV10emh9nuDl" TargetMode="External" /><Relationship Id="rId132" Type="http://schemas.openxmlformats.org/officeDocument/2006/relationships/hyperlink" Target="https://drive.google.com/open?id=18jXeXd0B0zuK5JKu7meXEa5W3W-lR5HS" TargetMode="External" /><Relationship Id="rId133" Type="http://schemas.openxmlformats.org/officeDocument/2006/relationships/hyperlink" Target="https://drive.google.com/open?id=1rUY2kjf_gpanZ0DnWHA34RWpKZlNvF3g" TargetMode="External" /><Relationship Id="rId134" Type="http://schemas.openxmlformats.org/officeDocument/2006/relationships/hyperlink" Target="https://drive.google.com/open?id=1igXk40w-qiAFM4Q-ebYjnfhXz5Oi5hJv" TargetMode="External" /><Relationship Id="rId135" Type="http://schemas.openxmlformats.org/officeDocument/2006/relationships/hyperlink" Target="https://drive.google.com/open?id=15w9c_yLLELeMRBaX4ZH2txwDoyJOUJBh" TargetMode="External" /><Relationship Id="rId136" Type="http://schemas.openxmlformats.org/officeDocument/2006/relationships/hyperlink" Target="https://drive.google.com/open?id=1X54u18N5eqviSLqrI53jMELHGeFjrLls" TargetMode="External" /><Relationship Id="rId137" Type="http://schemas.openxmlformats.org/officeDocument/2006/relationships/hyperlink" Target="https://drive.google.com/open?id=12TcqFSLXXyJPNYcbbBcD96LfJy7gEUCA" TargetMode="External" /><Relationship Id="rId138" Type="http://schemas.openxmlformats.org/officeDocument/2006/relationships/hyperlink" Target="https://drive.google.com/open?id=1MlAJXQyCs2GOZghqDR-KTxRefqi46nVB" TargetMode="External" /><Relationship Id="rId139" Type="http://schemas.openxmlformats.org/officeDocument/2006/relationships/hyperlink" Target="https://drive.google.com/open?id=15o2cE1gBlBA0c860HD1AxzkBOPMDm7Ym" TargetMode="External" /><Relationship Id="rId140" Type="http://schemas.openxmlformats.org/officeDocument/2006/relationships/hyperlink" Target="https://drive.google.com/open?id=1igYkN6rOKmqFZvs6VJOkma9DcRoD3r60" TargetMode="External" /><Relationship Id="rId141" Type="http://schemas.openxmlformats.org/officeDocument/2006/relationships/hyperlink" Target="https://drive.google.com/open?id=1uZifX4Rq3In4H5ygrDmFVD4miG5kLZWO" TargetMode="External" /><Relationship Id="rId142" Type="http://schemas.openxmlformats.org/officeDocument/2006/relationships/hyperlink" Target="https://drive.google.com/open?id=1jGrP_BZemPQ1ac5UPVREAnD5Lhg6k4-E" TargetMode="External" /><Relationship Id="rId143" Type="http://schemas.openxmlformats.org/officeDocument/2006/relationships/hyperlink" Target="https://drive.google.com/open?id=18MhyO2jlM4tFwXN8KSeJWL3xI3Jp0ftS" TargetMode="External" /><Relationship Id="rId144" Type="http://schemas.openxmlformats.org/officeDocument/2006/relationships/hyperlink" Target="https://drive.google.com/open?id=1j_4qMka9ilNihrO4pzWznmukmXFSBcr6" TargetMode="External" /><Relationship Id="rId145" Type="http://schemas.openxmlformats.org/officeDocument/2006/relationships/hyperlink" Target="https://drive.google.com/open?id=1K3W7SVZVQOahGfbnMn1ECrLVzVMHGO2z" TargetMode="External" /><Relationship Id="rId146" Type="http://schemas.openxmlformats.org/officeDocument/2006/relationships/hyperlink" Target="https://drive.google.com/open?id=12W76U_xZjhawlF9fNknSyVJK8tWVBPTk" TargetMode="External" /><Relationship Id="rId147" Type="http://schemas.openxmlformats.org/officeDocument/2006/relationships/hyperlink" Target="https://drive.google.com/open?id=1j6Pg03EOjQIYdZygiwTa1jTn7utFvtiV" TargetMode="External" /><Relationship Id="rId148" Type="http://schemas.openxmlformats.org/officeDocument/2006/relationships/hyperlink" Target="https://drive.google.com/open?id=1Vih1BKlpBSs0ELc-ojeLkqVWgyQjeCrB" TargetMode="External" /><Relationship Id="rId149" Type="http://schemas.openxmlformats.org/officeDocument/2006/relationships/hyperlink" Target="https://drive.google.com/open?id=16Hld2wHPHxXGxcJxPWcXdV340tUVKqEV" TargetMode="External" /><Relationship Id="rId150" Type="http://schemas.openxmlformats.org/officeDocument/2006/relationships/hyperlink" Target="https://drive.google.com/open?id=1smuyeH2LwfVxy9WHHt0enUMkHM4PMGhf" TargetMode="External" /><Relationship Id="rId151" Type="http://schemas.openxmlformats.org/officeDocument/2006/relationships/hyperlink" Target="https://drive.google.com/open?id=1tgXWqOfYGvfk7EF_UaJnBk8HJA4vwwnU" TargetMode="External" /><Relationship Id="rId152" Type="http://schemas.openxmlformats.org/officeDocument/2006/relationships/hyperlink" Target="https://drive.google.com/open?id=1VBUwHoIaYN_TGBaw_Rc4xkOPe82Vp4MW" TargetMode="External" /><Relationship Id="rId153" Type="http://schemas.openxmlformats.org/officeDocument/2006/relationships/hyperlink" Target="https://drive.google.com/open?id=1W0jAEiuS6ZgAt5jzpI56DnUdftQF56ky" TargetMode="External" /><Relationship Id="rId154" Type="http://schemas.openxmlformats.org/officeDocument/2006/relationships/hyperlink" Target="https://drive.google.com/open?id=14Mw7K_WI12uioZX_ZV6sAYvV26sVlfg7" TargetMode="External" /><Relationship Id="rId155" Type="http://schemas.openxmlformats.org/officeDocument/2006/relationships/hyperlink" Target="https://drive.google.com/open?id=1j6lMQ6RDGOU2O6hw6hx8qJhjiHyOiNrk" TargetMode="External" /><Relationship Id="rId156" Type="http://schemas.openxmlformats.org/officeDocument/2006/relationships/hyperlink" Target="https://drive.google.com/open?id=1DwLtmGSQa7qZD9wLfPJZkl4XutePi2hS" TargetMode="External" /><Relationship Id="rId157" Type="http://schemas.openxmlformats.org/officeDocument/2006/relationships/hyperlink" Target="https://drive.google.com/open?id=1_i_v8DyqKX5KeturlRg5OYiqv5iw2l4Q" TargetMode="External" /><Relationship Id="rId158" Type="http://schemas.openxmlformats.org/officeDocument/2006/relationships/hyperlink" Target="https://drive.google.com/open?id=1MqLA-oWWRtAUTztXMLFzmLSL84s86T85" TargetMode="External" /><Relationship Id="rId159" Type="http://schemas.openxmlformats.org/officeDocument/2006/relationships/hyperlink" Target="https://drive.google.com/open?id=1srDdiosrhlcCWh16kSTQO0MR__lo95-X" TargetMode="External" /><Relationship Id="rId160" Type="http://schemas.openxmlformats.org/officeDocument/2006/relationships/hyperlink" Target="https://drive.google.com/open?id=14TdWRba-lzuOoX3zmXE9zHyJRE6WYbbp" TargetMode="External" /><Relationship Id="rId161" Type="http://schemas.openxmlformats.org/officeDocument/2006/relationships/hyperlink" Target="https://drive.google.com/open?id=1RFLYomiYnDE_Rv3PGghG6q2GAsW2fRok" TargetMode="External" /><Relationship Id="rId162" Type="http://schemas.openxmlformats.org/officeDocument/2006/relationships/hyperlink" Target="https://drive.google.com/open?id=114-oiHNi1Z-RKos0RKfxT16W2dVpXiYd" TargetMode="External" /><Relationship Id="rId163" Type="http://schemas.openxmlformats.org/officeDocument/2006/relationships/hyperlink" Target="https://drive.google.com/open?id=1c6ZCrtUK2ezPAaggTP9AIOULC2tP5cNX" TargetMode="External" /><Relationship Id="rId164" Type="http://schemas.openxmlformats.org/officeDocument/2006/relationships/hyperlink" Target="https://drive.google.com/open?id=1nbUfOEahJJKxWZ3aAuTd04ocnbY6ByIb" TargetMode="External" /><Relationship Id="rId165" Type="http://schemas.openxmlformats.org/officeDocument/2006/relationships/hyperlink" Target="https://drive.google.com/open?id=1FTei-GBtOhFhPujJnfFGSeQqY6Gohqg6" TargetMode="External" /><Relationship Id="rId166" Type="http://schemas.openxmlformats.org/officeDocument/2006/relationships/hyperlink" Target="https://drive.google.com/open?id=18ADeARtFwQSIfXxizm2If_lpbt0EUtLs" TargetMode="External" /><Relationship Id="rId167" Type="http://schemas.openxmlformats.org/officeDocument/2006/relationships/hyperlink" Target="https://drive.google.com/open?id=1ux8XthuPcN__kZdVELwyE6YXKGhQDRzI" TargetMode="External" /><Relationship Id="rId168" Type="http://schemas.openxmlformats.org/officeDocument/2006/relationships/hyperlink" Target="https://drive.google.com/open?id=16gyp_CEkrK2IwBqga936w2gnAvdAQd7E" TargetMode="External" /><Relationship Id="rId169" Type="http://schemas.openxmlformats.org/officeDocument/2006/relationships/hyperlink" Target="https://drive.google.com/open?id=1zIU2NOf_9iSv6yxOU5h9QtdFDhb7gKFA" TargetMode="External" /><Relationship Id="rId170" Type="http://schemas.openxmlformats.org/officeDocument/2006/relationships/hyperlink" Target="https://drive.google.com/open?id=16bMAxJidKPsOL_2XD435MwrGWJAOfhyj" TargetMode="External" /><Relationship Id="rId171" Type="http://schemas.openxmlformats.org/officeDocument/2006/relationships/hyperlink" Target="https://drive.google.com/open?id=1kJfVp4_G3mny4-l5HGseQ1MnzTAdMsp7" TargetMode="External" /><Relationship Id="rId172" Type="http://schemas.openxmlformats.org/officeDocument/2006/relationships/hyperlink" Target="https://drive.google.com/open?id=1BOLx6cgwsqELHHh008vCNZjZ33666Wgt" TargetMode="External" /><Relationship Id="rId173" Type="http://schemas.openxmlformats.org/officeDocument/2006/relationships/hyperlink" Target="https://drive.google.com/open?id=10jV1ao2voh6Wa_Ox19NqMXN7YiSeRGSN" TargetMode="External" /><Relationship Id="rId174" Type="http://schemas.openxmlformats.org/officeDocument/2006/relationships/hyperlink" Target="https://drive.google.com/open?id=101-DpdaDJYMNWRFpGlkC3Kdi05jl4BGk" TargetMode="External" /><Relationship Id="rId175" Type="http://schemas.openxmlformats.org/officeDocument/2006/relationships/hyperlink" Target="https://drive.google.com/open?id=1hao7hh3h0EKB7lcWzStGaJQA5OUd8M_x" TargetMode="External" /><Relationship Id="rId176" Type="http://schemas.openxmlformats.org/officeDocument/2006/relationships/hyperlink" Target="https://drive.google.com/open?id=18OQeC38zG7dJxJWH4HthOmg2e6bWFxku" TargetMode="External" /><Relationship Id="rId177" Type="http://schemas.openxmlformats.org/officeDocument/2006/relationships/hyperlink" Target="https://drive.google.com/open?id=1_ujWvvow5_7MOd0UOIVdvGIzuVidt_Dn" TargetMode="External" /><Relationship Id="rId178" Type="http://schemas.openxmlformats.org/officeDocument/2006/relationships/hyperlink" Target="https://drive.google.com/open?id=1HAJ_WXLN4Y9OE_s0HxboeyGq1eTiB7Tz" TargetMode="External" /><Relationship Id="rId179" Type="http://schemas.openxmlformats.org/officeDocument/2006/relationships/hyperlink" Target="https://drive.google.com/open?id=1KrhT7AFIDT1k7ooV0Gk7H8m4eCVKzwY4" TargetMode="External" /><Relationship Id="rId180" Type="http://schemas.openxmlformats.org/officeDocument/2006/relationships/hyperlink" Target="https://drive.google.com/open?id=1YuZHZqtvjoT8c4f8EuV-3CQi03fXFpFP" TargetMode="External" /><Relationship Id="rId181" Type="http://schemas.openxmlformats.org/officeDocument/2006/relationships/hyperlink" Target="https://drive.google.com/open?id=1NAdo1Qzd7YttO6sjmiGEh_nXMu5DMeb6" TargetMode="External" /><Relationship Id="rId182" Type="http://schemas.openxmlformats.org/officeDocument/2006/relationships/hyperlink" Target="https://drive.google.com/open?id=1-fTsNo5_PK-VdobRD5cBJWNM0L5RakOK" TargetMode="External" /><Relationship Id="rId183" Type="http://schemas.openxmlformats.org/officeDocument/2006/relationships/hyperlink" Target="https://drive.google.com/open?id=1N-Sj4tOUh0AfAxgXBhHLwS7gwzSAQ9_V" TargetMode="External" /><Relationship Id="rId184" Type="http://schemas.openxmlformats.org/officeDocument/2006/relationships/hyperlink" Target="https://drive.google.com/open?id=183OOCx2QedvSijQ1oXtkJfGm4MfBJXWe" TargetMode="External" /><Relationship Id="rId185" Type="http://schemas.openxmlformats.org/officeDocument/2006/relationships/hyperlink" Target="https://drive.google.com/open?id=16Hu18Uo-agMvSsE4-QjhQ64zr3t170U3" TargetMode="External" /><Relationship Id="rId186" Type="http://schemas.openxmlformats.org/officeDocument/2006/relationships/hyperlink" Target="https://drive.google.com/open?id=1pWs2T9nvGPeB36nW1iCGF4kWL2ieEBnl" TargetMode="External" /><Relationship Id="rId187" Type="http://schemas.openxmlformats.org/officeDocument/2006/relationships/hyperlink" Target="https://drive.google.com/open?id=1n-dlLbL0XGKVIGVFomqcwKWrZuAfP2_F" TargetMode="External" /><Relationship Id="rId188" Type="http://schemas.openxmlformats.org/officeDocument/2006/relationships/hyperlink" Target="https://drive.google.com/open?id=1tYq6FfOkrL3-3vf41YAP9MgUi_ZE47Ip" TargetMode="External" /><Relationship Id="rId189" Type="http://schemas.openxmlformats.org/officeDocument/2006/relationships/hyperlink" Target="https://drive.google.com/open?id=1vRxRHCiVYMCmlKkD2A4sM2M2VzdPRcmB" TargetMode="External" /><Relationship Id="rId190" Type="http://schemas.openxmlformats.org/officeDocument/2006/relationships/hyperlink" Target="https://drive.google.com/open?id=1P1i5n6YafIbDpNHIQ_dDYwn1c4LqAgge" TargetMode="External" /><Relationship Id="rId191" Type="http://schemas.openxmlformats.org/officeDocument/2006/relationships/hyperlink" Target="https://drive.google.com/open?id=14K_RsIQp_txu8sA9b5bHAJSqHzX7VSIJ" TargetMode="External" /><Relationship Id="rId192" Type="http://schemas.openxmlformats.org/officeDocument/2006/relationships/hyperlink" Target="https://drive.google.com/open?id=1FzH12V4eVgcEnij3DJKedpSHCK_gcA3v" TargetMode="External" /><Relationship Id="rId193" Type="http://schemas.openxmlformats.org/officeDocument/2006/relationships/hyperlink" Target="https://drive.google.com/open?id=13ux3Mjs1IYT-ln1HTS6kz5SbVqffLMKR" TargetMode="External" /><Relationship Id="rId194" Type="http://schemas.openxmlformats.org/officeDocument/2006/relationships/hyperlink" Target="https://drive.google.com/open?id=1OVOTOG1lsFJeYWltFvoTwt0dyIQmim1N" TargetMode="External" /><Relationship Id="rId195" Type="http://schemas.openxmlformats.org/officeDocument/2006/relationships/hyperlink" Target="https://drive.google.com/open?id=1EEBhV1DCEDfjo7HYIrWAlxWOhXeOdwS3" TargetMode="External" /><Relationship Id="rId196" Type="http://schemas.openxmlformats.org/officeDocument/2006/relationships/hyperlink" Target="https://drive.google.com/open?id=1qt_m7LokKT2dcLSiDk9sVVp6DtBnose4" TargetMode="External" /><Relationship Id="rId197" Type="http://schemas.openxmlformats.org/officeDocument/2006/relationships/hyperlink" Target="https://drive.google.com/open?id=1qYaKf7oLPzXsmTXb8eleCTxhc1hCLQ_E" TargetMode="External" /><Relationship Id="rId198" Type="http://schemas.openxmlformats.org/officeDocument/2006/relationships/hyperlink" Target="https://drive.google.com/open?id=147RBN8FzQdKHL4Mjlmp8OXLEsu5QjwwV" TargetMode="External" /><Relationship Id="rId199" Type="http://schemas.openxmlformats.org/officeDocument/2006/relationships/hyperlink" Target="https://drive.google.com/open?id=1cnuQUdGAA0l2Xo5l6Ff264bQuBxPSsVs" TargetMode="External" /><Relationship Id="rId200" Type="http://schemas.openxmlformats.org/officeDocument/2006/relationships/hyperlink" Target="https://drive.google.com/open?id=1yn9XDwmbdMrEciw2d2RPqV5iy-_07zVf" TargetMode="External" /><Relationship Id="rId201" Type="http://schemas.openxmlformats.org/officeDocument/2006/relationships/hyperlink" Target="https://drive.google.com/open?id=1XCOizCAwqgz6sy4zWc0DXat8urV1O3SM" TargetMode="External" /><Relationship Id="rId202" Type="http://schemas.openxmlformats.org/officeDocument/2006/relationships/hyperlink" Target="https://drive.google.com/open?id=1uzIbzMtBXcsPxzR7UpTtFXZb9lFpSVkB" TargetMode="External" /><Relationship Id="rId203" Type="http://schemas.openxmlformats.org/officeDocument/2006/relationships/hyperlink" Target="https://drive.google.com/open?id=1OsYcFkyPatfkEg2fuaz3ISDk7gynwPyq" TargetMode="External" /><Relationship Id="rId204" Type="http://schemas.openxmlformats.org/officeDocument/2006/relationships/hyperlink" Target="https://drive.google.com/open?id=12sUE6BmBN2oQWQ9CcD8R3c98tvxZX5Ix" TargetMode="External" /><Relationship Id="rId205" Type="http://schemas.openxmlformats.org/officeDocument/2006/relationships/hyperlink" Target="https://drive.google.com/open?id=1DMTemx6BImNn8fMpTL7nrFQVZNqgsZFx" TargetMode="External" /><Relationship Id="rId206" Type="http://schemas.openxmlformats.org/officeDocument/2006/relationships/hyperlink" Target="https://drive.google.com/open?id=1DQ9dP9oRp4rNfE5SAcd8CmmgWlaHwTUt" TargetMode="External" /><Relationship Id="rId207" Type="http://schemas.openxmlformats.org/officeDocument/2006/relationships/hyperlink" Target="https://drive.google.com/open?id=13rZ3P7fYgaSmI8K8rL_1bhuxHOz5RK8l" TargetMode="External" /><Relationship Id="rId208" Type="http://schemas.openxmlformats.org/officeDocument/2006/relationships/hyperlink" Target="https://drive.google.com/open?id=1ywRc2Qery-8gr_Z3hDQqkmX_08fnWRaH" TargetMode="External" /><Relationship Id="rId209" Type="http://schemas.openxmlformats.org/officeDocument/2006/relationships/hyperlink" Target="https://drive.google.com/open?id=1LlMrwLQa3oDK21GwqU56otg-HWUgqy1M" TargetMode="External" /><Relationship Id="rId210" Type="http://schemas.openxmlformats.org/officeDocument/2006/relationships/hyperlink" Target="https://drive.google.com/open?id=15_8BCS6_EIrcOmdXqfJ5l7_kZAM7HkjO" TargetMode="External" /><Relationship Id="rId211" Type="http://schemas.openxmlformats.org/officeDocument/2006/relationships/hyperlink" Target="https://drive.google.com/open?id=1ppSWbaZPHpwfXXasDJ2RDFw-wbMMpfet" TargetMode="External" /><Relationship Id="rId212" Type="http://schemas.openxmlformats.org/officeDocument/2006/relationships/hyperlink" Target="https://drive.google.com/open?id=12QYfbfDl1A7oApueUSpNNfs5ve5ltaTA" TargetMode="External" /><Relationship Id="rId213" Type="http://schemas.openxmlformats.org/officeDocument/2006/relationships/hyperlink" Target="https://drive.google.com/open?id=12qn5E0rBKddQ5WTL4QCxZlKk3Q-nYp1X" TargetMode="External" /><Relationship Id="rId214" Type="http://schemas.openxmlformats.org/officeDocument/2006/relationships/hyperlink" Target="https://drive.google.com/open?id=17kgoxY_ptaXDx4Ux5W59ozvvkW1XFe8W" TargetMode="External" /><Relationship Id="rId215" Type="http://schemas.openxmlformats.org/officeDocument/2006/relationships/hyperlink" Target="https://drive.google.com/open?id=17kgoxY_ptaXDx4Ux5W59ozvvkW1XFe8W" TargetMode="External" /><Relationship Id="rId216" Type="http://schemas.openxmlformats.org/officeDocument/2006/relationships/hyperlink" Target="https://drive.google.com/open?id=18OEJTJjLf9JoJNM4vVp60zr9JmL4m28s" TargetMode="External" /><Relationship Id="rId217" Type="http://schemas.openxmlformats.org/officeDocument/2006/relationships/hyperlink" Target="https://drive.google.com/open?id=11mCrnRRN7dfyv6jKYRFTbZsQ6JP1CCBw" TargetMode="External" /><Relationship Id="rId218" Type="http://schemas.openxmlformats.org/officeDocument/2006/relationships/hyperlink" Target="https://drive.google.com/open?id=1n2nM60QmuP-R8XWOJURE_4XfqH5eqfc_" TargetMode="External" /><Relationship Id="rId219" Type="http://schemas.openxmlformats.org/officeDocument/2006/relationships/hyperlink" Target="https://drive.google.com/open?id=15bvy13wGF0Mmr0xttki--CbqGRyYf0N4" TargetMode="External" /><Relationship Id="rId220" Type="http://schemas.openxmlformats.org/officeDocument/2006/relationships/hyperlink" Target="https://drive.google.com/open?id=1_nfDbwJ9_XSE9F49LxFDm3-5i2E-FaY8" TargetMode="External" /><Relationship Id="rId221" Type="http://schemas.openxmlformats.org/officeDocument/2006/relationships/hyperlink" Target="https://drive.google.com/open?id=1uaauwBHrsPgI4ySLaJs7TvCv0bCf8Z2B" TargetMode="External" /><Relationship Id="rId222" Type="http://schemas.openxmlformats.org/officeDocument/2006/relationships/hyperlink" Target="https://drive.google.com/open?id=1E0FZyY3qyTE--TPFPenZIYRftBZp8vbz" TargetMode="External" /><Relationship Id="rId223" Type="http://schemas.openxmlformats.org/officeDocument/2006/relationships/hyperlink" Target="https://drive.google.com/open?id=1_ziqZVbcqLeLd8h3zpCOa4ebzzgO9DbR" TargetMode="External" /><Relationship Id="rId224" Type="http://schemas.openxmlformats.org/officeDocument/2006/relationships/hyperlink" Target="https://drive.google.com/open?id=1JIAN5vxbioLRpKKyLJBY2P93NcOJ23b4" TargetMode="External" /><Relationship Id="rId225" Type="http://schemas.openxmlformats.org/officeDocument/2006/relationships/hyperlink" Target="https://drive.google.com/open?id=1PQ7zGkeY2hHbDP07mv4Psi8CkHMSlKlz" TargetMode="External" /><Relationship Id="rId226" Type="http://schemas.openxmlformats.org/officeDocument/2006/relationships/hyperlink" Target="https://drive.google.com/open?id=1eE8S4lK4w3UV_f-eU1v3Tqilg0ypCbHs" TargetMode="External" /><Relationship Id="rId227" Type="http://schemas.openxmlformats.org/officeDocument/2006/relationships/hyperlink" Target="https://drive.google.com/open?id=14qEMAVNlDoKkaBES5s4svipBEf36b521" TargetMode="External" /><Relationship Id="rId228" Type="http://schemas.openxmlformats.org/officeDocument/2006/relationships/hyperlink" Target="https://drive.google.com/open?id=14c_1PoPw7gtfOyrMrLxauPRuys7qvVx9" TargetMode="External" /><Relationship Id="rId229" Type="http://schemas.openxmlformats.org/officeDocument/2006/relationships/hyperlink" Target="https://drive.google.com/open?id=1lex6yoOK5XvT32MLqmi5AluB_zHe0B-0" TargetMode="External" /><Relationship Id="rId230" Type="http://schemas.openxmlformats.org/officeDocument/2006/relationships/hyperlink" Target="https://drive.google.com/open?id=1EHWqLwHOzdeHMTdlGzOmz8tAsu-SbGx_" TargetMode="External" /><Relationship Id="rId231" Type="http://schemas.openxmlformats.org/officeDocument/2006/relationships/hyperlink" Target="https://drive.google.com/open?id=1LJnMLEz8ApjlOSdYjPzRDN1BHuv8IoAv" TargetMode="External" /><Relationship Id="rId232" Type="http://schemas.openxmlformats.org/officeDocument/2006/relationships/hyperlink" Target="https://drive.google.com/open?id=1AllQSThH41C_SLj1Scn0DY53sW-aJ2ys" TargetMode="External" /><Relationship Id="rId233" Type="http://schemas.openxmlformats.org/officeDocument/2006/relationships/hyperlink" Target="https://drive.google.com/open?id=1xNoDxZevCyWAPSd1tDHDKegvUkQWScHv" TargetMode="External" /><Relationship Id="rId234" Type="http://schemas.openxmlformats.org/officeDocument/2006/relationships/hyperlink" Target="https://drive.google.com/open?id=1cbgveTfwh2j4z8_O65Ahznykz-v6Tx3I" TargetMode="External" /><Relationship Id="rId235" Type="http://schemas.openxmlformats.org/officeDocument/2006/relationships/hyperlink" Target="https://drive.google.com/open?id=1gw913F-9rpV4KB4PmR5MXTE14795csjy" TargetMode="External" /><Relationship Id="rId236" Type="http://schemas.openxmlformats.org/officeDocument/2006/relationships/hyperlink" Target="https://drive.google.com/open?id=1ZjaK0TY2gvALx9oPZ6i2KQIuEmzIUVQG" TargetMode="External" /><Relationship Id="rId237" Type="http://schemas.openxmlformats.org/officeDocument/2006/relationships/hyperlink" Target="https://drive.google.com/open?id=1hfXlskFmFOy4rTQrytMu5_jq4sAJUAFQ" TargetMode="External" /><Relationship Id="rId238" Type="http://schemas.openxmlformats.org/officeDocument/2006/relationships/hyperlink" Target="https://drive.google.com/open?id=1WGHaNeEHRfQKT84YUSiNL_rsuNMZ2hDm" TargetMode="External" /><Relationship Id="rId239" Type="http://schemas.openxmlformats.org/officeDocument/2006/relationships/hyperlink" Target="https://drive.google.com/open?id=10oUoKuEQ41cJLeoA2mTBtn-x6pG4cuhf" TargetMode="External" /><Relationship Id="rId240" Type="http://schemas.openxmlformats.org/officeDocument/2006/relationships/hyperlink" Target="https://drive.google.com/open?id=1b8p7sHkHkRc_Fp-y2WQWRJEckwBrZHYx" TargetMode="External" /><Relationship Id="rId241" Type="http://schemas.openxmlformats.org/officeDocument/2006/relationships/hyperlink" Target="https://drive.google.com/open?id=1Yidx-_KQMR386EDQQT-JkcmKAKMCaLhz" TargetMode="External" /><Relationship Id="rId242" Type="http://schemas.openxmlformats.org/officeDocument/2006/relationships/hyperlink" Target="https://drive.google.com/open?id=1pcGHWleJwjdfs37kEpnRTCqMkYt3-NE8" TargetMode="External" /><Relationship Id="rId243" Type="http://schemas.openxmlformats.org/officeDocument/2006/relationships/hyperlink" Target="https://drive.google.com/open?id=1r7eNg5_GbvehC3AqnOpveHiHK4-xdAFT" TargetMode="External" /><Relationship Id="rId2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7"/>
  <sheetViews>
    <sheetView tabSelected="1" zoomScalePageLayoutView="0" workbookViewId="0" topLeftCell="A157">
      <selection activeCell="AA262" sqref="AA262"/>
    </sheetView>
  </sheetViews>
  <sheetFormatPr defaultColWidth="9.140625" defaultRowHeight="12.75"/>
  <cols>
    <col min="1" max="1" width="27.57421875" style="7" customWidth="1"/>
    <col min="2" max="2" width="23.7109375" style="7" customWidth="1"/>
    <col min="3" max="3" width="42.57421875" style="7" customWidth="1"/>
    <col min="4" max="4" width="24.00390625" style="7" customWidth="1"/>
    <col min="5" max="5" width="24.7109375" style="7" customWidth="1"/>
    <col min="6" max="6" width="21.00390625" style="7" customWidth="1"/>
    <col min="7" max="7" width="36.57421875" style="7" customWidth="1"/>
    <col min="8" max="8" width="33.28125" style="7" customWidth="1"/>
    <col min="9" max="9" width="36.140625" style="7" customWidth="1"/>
    <col min="10" max="10" width="38.00390625" style="7" customWidth="1"/>
    <col min="11" max="11" width="31.8515625" style="7" customWidth="1"/>
    <col min="12" max="12" width="11.28125" style="7" customWidth="1"/>
    <col min="13" max="13" width="30.421875" style="7" customWidth="1"/>
    <col min="14" max="14" width="38.28125" style="7" customWidth="1"/>
    <col min="15" max="15" width="9.7109375" style="7" customWidth="1"/>
    <col min="16" max="16" width="11.8515625" style="7" customWidth="1"/>
    <col min="17" max="17" width="12.28125" style="7" customWidth="1"/>
    <col min="18" max="18" width="10.421875" style="7" customWidth="1"/>
    <col min="19" max="19" width="12.7109375" style="7" customWidth="1"/>
    <col min="20" max="20" width="13.00390625" style="7" customWidth="1"/>
    <col min="21" max="21" width="26.140625" style="7" customWidth="1"/>
    <col min="22" max="22" width="25.00390625" style="7" customWidth="1"/>
    <col min="23" max="23" width="26.7109375" style="7" customWidth="1"/>
    <col min="24" max="24" width="51.57421875" style="7" customWidth="1"/>
    <col min="25" max="25" width="25.57421875" style="7" customWidth="1"/>
    <col min="26" max="26" width="30.28125" style="7" customWidth="1"/>
    <col min="27" max="27" width="36.7109375" style="7" customWidth="1"/>
    <col min="28" max="28" width="40.57421875" style="7" customWidth="1"/>
    <col min="29" max="30" width="51.57421875" style="7" customWidth="1"/>
    <col min="31" max="31" width="16.57421875" style="7" customWidth="1"/>
    <col min="32" max="32" width="29.57421875" style="7" customWidth="1"/>
    <col min="33" max="33" width="7.140625" style="7" customWidth="1"/>
    <col min="34" max="34" width="19.00390625" style="7" customWidth="1"/>
    <col min="35" max="35" width="7.140625" style="7" customWidth="1"/>
    <col min="36" max="16384" width="9.140625" style="7" customWidth="1"/>
  </cols>
  <sheetData>
    <row r="1" ht="12.75" hidden="1">
      <c r="A1" s="7" t="s">
        <v>12</v>
      </c>
    </row>
    <row r="2" spans="1:3" ht="15">
      <c r="A2" s="8" t="s">
        <v>13</v>
      </c>
      <c r="B2" s="8" t="s">
        <v>14</v>
      </c>
      <c r="C2" s="8" t="s">
        <v>15</v>
      </c>
    </row>
    <row r="3" spans="1:3" ht="12.75">
      <c r="A3" s="9" t="s">
        <v>16</v>
      </c>
      <c r="B3" s="9" t="s">
        <v>17</v>
      </c>
      <c r="C3" s="9" t="s">
        <v>16</v>
      </c>
    </row>
    <row r="4" spans="1:35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ht="12.75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ht="15">
      <c r="A6" s="40" t="s">
        <v>64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12.75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  <c r="G7" s="9" t="s">
        <v>71</v>
      </c>
      <c r="H7" s="9" t="s">
        <v>72</v>
      </c>
      <c r="I7" s="9" t="s">
        <v>73</v>
      </c>
      <c r="J7" s="9" t="s">
        <v>74</v>
      </c>
      <c r="K7" s="9" t="s">
        <v>75</v>
      </c>
      <c r="L7" s="9" t="s">
        <v>76</v>
      </c>
      <c r="M7" s="9" t="s">
        <v>77</v>
      </c>
      <c r="N7" s="9" t="s">
        <v>78</v>
      </c>
      <c r="O7" s="9" t="s">
        <v>79</v>
      </c>
      <c r="P7" s="9" t="s">
        <v>80</v>
      </c>
      <c r="Q7" s="9" t="s">
        <v>81</v>
      </c>
      <c r="R7" s="9" t="s">
        <v>82</v>
      </c>
      <c r="S7" s="9" t="s">
        <v>83</v>
      </c>
      <c r="T7" s="9" t="s">
        <v>84</v>
      </c>
      <c r="U7" s="9" t="s">
        <v>85</v>
      </c>
      <c r="V7" s="9" t="s">
        <v>86</v>
      </c>
      <c r="W7" s="9" t="s">
        <v>87</v>
      </c>
      <c r="X7" s="9" t="s">
        <v>88</v>
      </c>
      <c r="Y7" s="9" t="s">
        <v>96</v>
      </c>
      <c r="Z7" s="9" t="s">
        <v>97</v>
      </c>
      <c r="AA7" s="9" t="s">
        <v>98</v>
      </c>
      <c r="AB7" s="9" t="s">
        <v>99</v>
      </c>
      <c r="AC7" s="9" t="s">
        <v>100</v>
      </c>
      <c r="AD7" s="9" t="s">
        <v>103</v>
      </c>
      <c r="AE7" s="9" t="s">
        <v>105</v>
      </c>
      <c r="AF7" s="9" t="s">
        <v>106</v>
      </c>
      <c r="AG7" s="9" t="s">
        <v>107</v>
      </c>
      <c r="AH7" s="9" t="s">
        <v>108</v>
      </c>
      <c r="AI7" s="9" t="s">
        <v>109</v>
      </c>
    </row>
    <row r="8" spans="1:34" ht="63.75">
      <c r="A8">
        <v>2017</v>
      </c>
      <c r="B8" s="5" t="s">
        <v>1130</v>
      </c>
      <c r="C8" s="5" t="s">
        <v>2</v>
      </c>
      <c r="E8" s="13" t="s">
        <v>681</v>
      </c>
      <c r="F8" s="13" t="s">
        <v>681</v>
      </c>
      <c r="H8" s="13" t="s">
        <v>167</v>
      </c>
      <c r="I8" s="22" t="s">
        <v>228</v>
      </c>
      <c r="J8" s="22" t="s">
        <v>270</v>
      </c>
      <c r="K8" s="18" t="s">
        <v>1131</v>
      </c>
      <c r="L8" s="5" t="s">
        <v>11</v>
      </c>
      <c r="O8" s="4" t="s">
        <v>1132</v>
      </c>
      <c r="P8" s="4" t="s">
        <v>1133</v>
      </c>
      <c r="Q8" s="4" t="s">
        <v>1134</v>
      </c>
      <c r="R8" s="5" t="s">
        <v>274</v>
      </c>
      <c r="S8" s="5" t="s">
        <v>275</v>
      </c>
      <c r="T8" s="5" t="s">
        <v>276</v>
      </c>
      <c r="U8" s="18" t="s">
        <v>1131</v>
      </c>
      <c r="V8" s="20">
        <v>42746</v>
      </c>
      <c r="W8" s="20">
        <v>42747</v>
      </c>
      <c r="X8">
        <v>270</v>
      </c>
      <c r="Y8">
        <v>1700</v>
      </c>
      <c r="Z8">
        <v>0</v>
      </c>
      <c r="AB8" s="36" t="s">
        <v>1221</v>
      </c>
      <c r="AE8" s="20">
        <v>42767</v>
      </c>
      <c r="AF8" s="5" t="s">
        <v>132</v>
      </c>
      <c r="AG8">
        <v>2017</v>
      </c>
      <c r="AH8" s="20">
        <v>42767</v>
      </c>
    </row>
    <row r="9" spans="1:34" ht="102">
      <c r="A9">
        <v>2017</v>
      </c>
      <c r="B9" s="5" t="s">
        <v>1130</v>
      </c>
      <c r="C9" s="5" t="s">
        <v>2</v>
      </c>
      <c r="E9" s="13" t="s">
        <v>117</v>
      </c>
      <c r="F9" s="13" t="s">
        <v>117</v>
      </c>
      <c r="G9" s="5" t="s">
        <v>132</v>
      </c>
      <c r="H9" s="13" t="s">
        <v>138</v>
      </c>
      <c r="I9" s="22" t="s">
        <v>191</v>
      </c>
      <c r="J9" s="22" t="s">
        <v>251</v>
      </c>
      <c r="K9" s="18" t="s">
        <v>1135</v>
      </c>
      <c r="L9" s="5" t="s">
        <v>11</v>
      </c>
      <c r="O9" s="4" t="s">
        <v>1132</v>
      </c>
      <c r="P9" s="4" t="s">
        <v>1133</v>
      </c>
      <c r="Q9" s="4" t="s">
        <v>1134</v>
      </c>
      <c r="R9" s="5" t="s">
        <v>274</v>
      </c>
      <c r="S9" s="5" t="s">
        <v>274</v>
      </c>
      <c r="T9" s="5" t="s">
        <v>274</v>
      </c>
      <c r="U9" s="18" t="s">
        <v>1135</v>
      </c>
      <c r="V9" s="20">
        <v>42747</v>
      </c>
      <c r="W9" s="20">
        <v>42749</v>
      </c>
      <c r="X9">
        <v>271</v>
      </c>
      <c r="Y9">
        <f>4800+10513.08</f>
        <v>15313.08</v>
      </c>
      <c r="Z9">
        <v>0</v>
      </c>
      <c r="AA9" s="20">
        <v>42751</v>
      </c>
      <c r="AB9" s="37" t="s">
        <v>1223</v>
      </c>
      <c r="AC9" s="37" t="s">
        <v>1222</v>
      </c>
      <c r="AE9" s="20">
        <v>42767</v>
      </c>
      <c r="AF9" s="5" t="s">
        <v>132</v>
      </c>
      <c r="AG9">
        <v>2017</v>
      </c>
      <c r="AH9" s="20">
        <v>42767</v>
      </c>
    </row>
    <row r="10" spans="1:34" ht="76.5">
      <c r="A10">
        <v>2017</v>
      </c>
      <c r="B10" s="5" t="s">
        <v>1130</v>
      </c>
      <c r="C10" s="5" t="s">
        <v>2</v>
      </c>
      <c r="E10" s="13" t="s">
        <v>110</v>
      </c>
      <c r="F10" s="13" t="s">
        <v>110</v>
      </c>
      <c r="H10" s="13" t="s">
        <v>140</v>
      </c>
      <c r="I10" s="22" t="s">
        <v>193</v>
      </c>
      <c r="J10" s="22" t="s">
        <v>193</v>
      </c>
      <c r="K10" s="18" t="s">
        <v>1136</v>
      </c>
      <c r="L10" s="5" t="s">
        <v>11</v>
      </c>
      <c r="O10" s="4" t="s">
        <v>1132</v>
      </c>
      <c r="P10" s="4" t="s">
        <v>1133</v>
      </c>
      <c r="Q10" s="4" t="s">
        <v>1134</v>
      </c>
      <c r="R10" s="5" t="s">
        <v>274</v>
      </c>
      <c r="S10" s="5" t="s">
        <v>275</v>
      </c>
      <c r="T10" s="5" t="s">
        <v>276</v>
      </c>
      <c r="U10" s="18" t="s">
        <v>1136</v>
      </c>
      <c r="V10" s="20">
        <v>42746</v>
      </c>
      <c r="W10" s="20">
        <v>42747</v>
      </c>
      <c r="X10">
        <v>272</v>
      </c>
      <c r="Y10">
        <f>850+400+1000</f>
        <v>2250</v>
      </c>
      <c r="Z10">
        <v>0</v>
      </c>
      <c r="AB10" s="37" t="s">
        <v>1224</v>
      </c>
      <c r="AC10" s="37" t="s">
        <v>1225</v>
      </c>
      <c r="AE10" s="20">
        <v>42767</v>
      </c>
      <c r="AF10" s="5" t="s">
        <v>132</v>
      </c>
      <c r="AG10">
        <v>2017</v>
      </c>
      <c r="AH10" s="20">
        <v>42767</v>
      </c>
    </row>
    <row r="11" spans="1:34" ht="76.5">
      <c r="A11">
        <v>2017</v>
      </c>
      <c r="B11" s="5" t="s">
        <v>1130</v>
      </c>
      <c r="C11" s="5" t="s">
        <v>2</v>
      </c>
      <c r="E11" s="13" t="s">
        <v>112</v>
      </c>
      <c r="F11" s="13" t="s">
        <v>112</v>
      </c>
      <c r="G11" s="5" t="s">
        <v>1137</v>
      </c>
      <c r="H11" s="13" t="s">
        <v>153</v>
      </c>
      <c r="I11" s="22" t="s">
        <v>1138</v>
      </c>
      <c r="J11" s="22" t="s">
        <v>199</v>
      </c>
      <c r="K11" s="18" t="s">
        <v>1136</v>
      </c>
      <c r="L11" s="5" t="s">
        <v>11</v>
      </c>
      <c r="O11" s="4" t="s">
        <v>1132</v>
      </c>
      <c r="P11" s="4" t="s">
        <v>1133</v>
      </c>
      <c r="Q11" s="4" t="s">
        <v>1134</v>
      </c>
      <c r="R11" s="5" t="s">
        <v>274</v>
      </c>
      <c r="S11" s="5" t="s">
        <v>275</v>
      </c>
      <c r="T11" s="5" t="s">
        <v>276</v>
      </c>
      <c r="U11" s="18" t="s">
        <v>1136</v>
      </c>
      <c r="V11" s="20">
        <v>42746</v>
      </c>
      <c r="W11" s="20">
        <v>42747</v>
      </c>
      <c r="X11">
        <v>273</v>
      </c>
      <c r="Y11">
        <v>1000</v>
      </c>
      <c r="Z11">
        <v>0</v>
      </c>
      <c r="AA11" s="20">
        <v>42751</v>
      </c>
      <c r="AB11" s="37" t="s">
        <v>1226</v>
      </c>
      <c r="AE11" s="20">
        <v>42767</v>
      </c>
      <c r="AF11" s="5" t="s">
        <v>132</v>
      </c>
      <c r="AG11">
        <v>2017</v>
      </c>
      <c r="AH11" s="20">
        <v>42767</v>
      </c>
    </row>
    <row r="12" spans="1:34" ht="63.75">
      <c r="A12">
        <v>2017</v>
      </c>
      <c r="B12" s="5" t="s">
        <v>1130</v>
      </c>
      <c r="C12" s="5" t="s">
        <v>2</v>
      </c>
      <c r="E12" s="13" t="s">
        <v>111</v>
      </c>
      <c r="F12" s="13" t="s">
        <v>111</v>
      </c>
      <c r="G12" s="5" t="s">
        <v>1139</v>
      </c>
      <c r="H12" s="25" t="s">
        <v>176</v>
      </c>
      <c r="I12" s="22" t="s">
        <v>205</v>
      </c>
      <c r="J12" s="22" t="s">
        <v>200</v>
      </c>
      <c r="K12" s="18" t="s">
        <v>1140</v>
      </c>
      <c r="L12" s="5" t="s">
        <v>11</v>
      </c>
      <c r="O12" s="4" t="s">
        <v>1132</v>
      </c>
      <c r="P12" s="4" t="s">
        <v>1133</v>
      </c>
      <c r="Q12" s="4" t="s">
        <v>1134</v>
      </c>
      <c r="R12" s="5" t="s">
        <v>274</v>
      </c>
      <c r="S12" s="5" t="s">
        <v>620</v>
      </c>
      <c r="T12" s="5" t="s">
        <v>1141</v>
      </c>
      <c r="U12" s="18" t="s">
        <v>1140</v>
      </c>
      <c r="V12" s="20">
        <v>42750</v>
      </c>
      <c r="W12" s="20">
        <v>42750</v>
      </c>
      <c r="X12">
        <v>274</v>
      </c>
      <c r="Y12">
        <v>2600</v>
      </c>
      <c r="Z12">
        <v>0</v>
      </c>
      <c r="AE12" s="20">
        <v>42767</v>
      </c>
      <c r="AF12" s="5" t="s">
        <v>132</v>
      </c>
      <c r="AG12">
        <v>2017</v>
      </c>
      <c r="AH12" s="20">
        <v>42767</v>
      </c>
    </row>
    <row r="13" spans="1:34" ht="76.5">
      <c r="A13">
        <v>2017</v>
      </c>
      <c r="B13" s="5" t="s">
        <v>1130</v>
      </c>
      <c r="C13" s="5" t="s">
        <v>2</v>
      </c>
      <c r="E13" s="13" t="s">
        <v>681</v>
      </c>
      <c r="F13" s="13" t="s">
        <v>681</v>
      </c>
      <c r="H13" s="13" t="s">
        <v>167</v>
      </c>
      <c r="I13" s="22" t="s">
        <v>228</v>
      </c>
      <c r="J13" s="22" t="s">
        <v>270</v>
      </c>
      <c r="K13" s="18" t="s">
        <v>1142</v>
      </c>
      <c r="L13" s="5" t="s">
        <v>11</v>
      </c>
      <c r="O13" s="4" t="s">
        <v>1132</v>
      </c>
      <c r="P13" s="4" t="s">
        <v>1133</v>
      </c>
      <c r="Q13" s="4" t="s">
        <v>1134</v>
      </c>
      <c r="R13" s="5" t="s">
        <v>274</v>
      </c>
      <c r="S13" s="5" t="s">
        <v>275</v>
      </c>
      <c r="T13" s="5" t="s">
        <v>276</v>
      </c>
      <c r="U13" s="18" t="s">
        <v>1142</v>
      </c>
      <c r="V13" s="20">
        <v>42752</v>
      </c>
      <c r="W13" s="20">
        <v>42753</v>
      </c>
      <c r="X13">
        <v>275</v>
      </c>
      <c r="Y13">
        <v>1700</v>
      </c>
      <c r="Z13">
        <v>0</v>
      </c>
      <c r="AE13" s="20">
        <v>42767</v>
      </c>
      <c r="AF13" s="5" t="s">
        <v>132</v>
      </c>
      <c r="AG13">
        <v>2017</v>
      </c>
      <c r="AH13" s="20">
        <v>42767</v>
      </c>
    </row>
    <row r="14" spans="1:34" ht="63.75">
      <c r="A14">
        <v>2017</v>
      </c>
      <c r="B14" s="5" t="s">
        <v>1130</v>
      </c>
      <c r="C14" s="5" t="s">
        <v>2</v>
      </c>
      <c r="E14" s="13" t="s">
        <v>110</v>
      </c>
      <c r="F14" s="13" t="s">
        <v>110</v>
      </c>
      <c r="G14" s="5" t="s">
        <v>1143</v>
      </c>
      <c r="H14" s="13" t="s">
        <v>140</v>
      </c>
      <c r="I14" s="22" t="s">
        <v>193</v>
      </c>
      <c r="J14" s="22" t="s">
        <v>193</v>
      </c>
      <c r="K14" s="18" t="s">
        <v>1144</v>
      </c>
      <c r="L14" s="5" t="s">
        <v>11</v>
      </c>
      <c r="O14" s="4" t="s">
        <v>1132</v>
      </c>
      <c r="P14" s="4" t="s">
        <v>1133</v>
      </c>
      <c r="Q14" s="4" t="s">
        <v>1134</v>
      </c>
      <c r="R14" s="5" t="s">
        <v>274</v>
      </c>
      <c r="S14" s="5" t="s">
        <v>275</v>
      </c>
      <c r="T14" s="5" t="s">
        <v>278</v>
      </c>
      <c r="U14" s="18" t="s">
        <v>1144</v>
      </c>
      <c r="V14" s="20">
        <v>42751</v>
      </c>
      <c r="W14" s="20">
        <v>42755</v>
      </c>
      <c r="X14">
        <v>276</v>
      </c>
      <c r="Y14">
        <f>3400+400+81+3212.98</f>
        <v>7093.98</v>
      </c>
      <c r="Z14">
        <v>2.02</v>
      </c>
      <c r="AE14" s="20">
        <v>42767</v>
      </c>
      <c r="AF14" s="5" t="s">
        <v>132</v>
      </c>
      <c r="AG14">
        <v>2017</v>
      </c>
      <c r="AH14" s="20">
        <v>42767</v>
      </c>
    </row>
    <row r="15" spans="1:34" ht="51">
      <c r="A15">
        <v>2017</v>
      </c>
      <c r="B15" s="5" t="s">
        <v>1130</v>
      </c>
      <c r="C15" s="5" t="s">
        <v>2</v>
      </c>
      <c r="E15" s="13" t="s">
        <v>112</v>
      </c>
      <c r="F15" s="13" t="s">
        <v>112</v>
      </c>
      <c r="G15" s="5" t="s">
        <v>132</v>
      </c>
      <c r="H15" s="13" t="s">
        <v>1145</v>
      </c>
      <c r="I15" s="22" t="s">
        <v>184</v>
      </c>
      <c r="J15" s="22" t="s">
        <v>246</v>
      </c>
      <c r="K15" s="18" t="s">
        <v>1146</v>
      </c>
      <c r="L15" s="5" t="s">
        <v>11</v>
      </c>
      <c r="O15" s="4" t="s">
        <v>1132</v>
      </c>
      <c r="P15" s="4" t="s">
        <v>1133</v>
      </c>
      <c r="Q15" s="4" t="s">
        <v>1134</v>
      </c>
      <c r="R15" s="5" t="s">
        <v>274</v>
      </c>
      <c r="S15" s="5" t="s">
        <v>275</v>
      </c>
      <c r="T15" s="5" t="s">
        <v>276</v>
      </c>
      <c r="U15" s="18" t="s">
        <v>1146</v>
      </c>
      <c r="V15" s="20">
        <v>42752</v>
      </c>
      <c r="W15" s="20">
        <v>42752</v>
      </c>
      <c r="X15">
        <v>277</v>
      </c>
      <c r="Y15">
        <v>2200.12</v>
      </c>
      <c r="Z15">
        <v>0</v>
      </c>
      <c r="AA15" s="20">
        <v>42766</v>
      </c>
      <c r="AB15" s="37" t="s">
        <v>1413</v>
      </c>
      <c r="AE15" s="20">
        <v>42767</v>
      </c>
      <c r="AF15" s="5" t="s">
        <v>132</v>
      </c>
      <c r="AG15">
        <v>2017</v>
      </c>
      <c r="AH15" s="20">
        <v>42767</v>
      </c>
    </row>
    <row r="16" spans="1:34" ht="76.5">
      <c r="A16">
        <v>2017</v>
      </c>
      <c r="B16" s="5" t="s">
        <v>1130</v>
      </c>
      <c r="C16" s="5" t="s">
        <v>2</v>
      </c>
      <c r="E16" s="13" t="s">
        <v>115</v>
      </c>
      <c r="F16" s="13" t="s">
        <v>115</v>
      </c>
      <c r="H16" s="13" t="s">
        <v>1147</v>
      </c>
      <c r="I16" s="22" t="s">
        <v>237</v>
      </c>
      <c r="J16" s="22" t="s">
        <v>229</v>
      </c>
      <c r="K16" s="18" t="s">
        <v>1148</v>
      </c>
      <c r="L16" s="5" t="s">
        <v>11</v>
      </c>
      <c r="O16" s="4" t="s">
        <v>1132</v>
      </c>
      <c r="P16" s="4" t="s">
        <v>1133</v>
      </c>
      <c r="Q16" s="4" t="s">
        <v>1134</v>
      </c>
      <c r="R16" s="5" t="s">
        <v>274</v>
      </c>
      <c r="S16" s="5" t="s">
        <v>275</v>
      </c>
      <c r="T16" s="5" t="s">
        <v>278</v>
      </c>
      <c r="U16" s="18" t="s">
        <v>1148</v>
      </c>
      <c r="V16" s="20">
        <v>42751</v>
      </c>
      <c r="W16" s="20">
        <v>42755</v>
      </c>
      <c r="X16">
        <v>278</v>
      </c>
      <c r="Y16">
        <f>2800+300</f>
        <v>3100</v>
      </c>
      <c r="Z16">
        <v>0</v>
      </c>
      <c r="AA16" s="20">
        <v>42758</v>
      </c>
      <c r="AB16" s="37" t="s">
        <v>1394</v>
      </c>
      <c r="AE16" s="20">
        <v>42767</v>
      </c>
      <c r="AF16" s="5" t="s">
        <v>132</v>
      </c>
      <c r="AG16">
        <v>2017</v>
      </c>
      <c r="AH16" s="20">
        <v>42767</v>
      </c>
    </row>
    <row r="17" spans="1:34" ht="76.5">
      <c r="A17">
        <v>2017</v>
      </c>
      <c r="B17" s="5" t="s">
        <v>1130</v>
      </c>
      <c r="C17" s="5" t="s">
        <v>2</v>
      </c>
      <c r="E17" s="13" t="s">
        <v>116</v>
      </c>
      <c r="F17" s="13" t="s">
        <v>116</v>
      </c>
      <c r="H17" s="13" t="s">
        <v>1149</v>
      </c>
      <c r="I17" s="22" t="s">
        <v>190</v>
      </c>
      <c r="K17" s="18" t="s">
        <v>1148</v>
      </c>
      <c r="L17" s="5" t="s">
        <v>11</v>
      </c>
      <c r="O17" s="4" t="s">
        <v>1132</v>
      </c>
      <c r="P17" s="4" t="s">
        <v>1133</v>
      </c>
      <c r="Q17" s="4" t="s">
        <v>1134</v>
      </c>
      <c r="R17" s="5" t="s">
        <v>274</v>
      </c>
      <c r="S17" s="5" t="s">
        <v>275</v>
      </c>
      <c r="T17" s="5" t="s">
        <v>278</v>
      </c>
      <c r="U17" s="18" t="s">
        <v>1148</v>
      </c>
      <c r="V17" s="20">
        <v>42751</v>
      </c>
      <c r="W17" s="20">
        <v>42755</v>
      </c>
      <c r="X17">
        <v>279</v>
      </c>
      <c r="Y17">
        <f>2800+300</f>
        <v>3100</v>
      </c>
      <c r="Z17">
        <v>0</v>
      </c>
      <c r="AE17" s="20">
        <v>42767</v>
      </c>
      <c r="AF17" s="5" t="s">
        <v>132</v>
      </c>
      <c r="AG17">
        <v>2017</v>
      </c>
      <c r="AH17" s="20">
        <v>42767</v>
      </c>
    </row>
    <row r="18" spans="1:34" ht="76.5">
      <c r="A18">
        <v>2017</v>
      </c>
      <c r="B18" s="5" t="s">
        <v>1130</v>
      </c>
      <c r="C18" s="5" t="s">
        <v>2</v>
      </c>
      <c r="E18" s="13" t="s">
        <v>126</v>
      </c>
      <c r="F18" s="13" t="s">
        <v>126</v>
      </c>
      <c r="H18" s="13" t="s">
        <v>144</v>
      </c>
      <c r="I18" s="22" t="s">
        <v>224</v>
      </c>
      <c r="J18" s="22" t="s">
        <v>1150</v>
      </c>
      <c r="K18" s="18" t="s">
        <v>1148</v>
      </c>
      <c r="L18" s="5" t="s">
        <v>11</v>
      </c>
      <c r="O18" s="4" t="s">
        <v>1132</v>
      </c>
      <c r="P18" s="4" t="s">
        <v>1133</v>
      </c>
      <c r="Q18" s="4" t="s">
        <v>1134</v>
      </c>
      <c r="R18" s="5" t="s">
        <v>274</v>
      </c>
      <c r="S18" s="5" t="s">
        <v>275</v>
      </c>
      <c r="T18" s="5" t="s">
        <v>278</v>
      </c>
      <c r="U18" s="18" t="s">
        <v>1148</v>
      </c>
      <c r="V18" s="20">
        <v>42751</v>
      </c>
      <c r="W18" s="20">
        <v>42755</v>
      </c>
      <c r="X18">
        <v>280</v>
      </c>
      <c r="Y18">
        <v>3800</v>
      </c>
      <c r="Z18">
        <v>0</v>
      </c>
      <c r="AE18" s="20">
        <v>42767</v>
      </c>
      <c r="AF18" s="5" t="s">
        <v>132</v>
      </c>
      <c r="AG18">
        <v>2017</v>
      </c>
      <c r="AH18" s="20">
        <v>42767</v>
      </c>
    </row>
    <row r="19" spans="1:34" ht="76.5">
      <c r="A19">
        <v>2017</v>
      </c>
      <c r="B19" s="5" t="s">
        <v>1130</v>
      </c>
      <c r="C19" s="5" t="s">
        <v>2</v>
      </c>
      <c r="E19" s="13" t="s">
        <v>110</v>
      </c>
      <c r="F19" s="13" t="s">
        <v>110</v>
      </c>
      <c r="H19" s="13" t="s">
        <v>137</v>
      </c>
      <c r="I19" s="22" t="s">
        <v>188</v>
      </c>
      <c r="J19" s="22" t="s">
        <v>250</v>
      </c>
      <c r="K19" s="18" t="s">
        <v>1148</v>
      </c>
      <c r="L19" s="5" t="s">
        <v>11</v>
      </c>
      <c r="O19" s="4" t="s">
        <v>1132</v>
      </c>
      <c r="P19" s="4" t="s">
        <v>1133</v>
      </c>
      <c r="Q19" s="4" t="s">
        <v>1134</v>
      </c>
      <c r="R19" s="5" t="s">
        <v>274</v>
      </c>
      <c r="S19" s="5" t="s">
        <v>275</v>
      </c>
      <c r="T19" s="5" t="s">
        <v>278</v>
      </c>
      <c r="U19" s="18" t="s">
        <v>1148</v>
      </c>
      <c r="V19" s="20">
        <v>42751</v>
      </c>
      <c r="W19" s="20">
        <v>42755</v>
      </c>
      <c r="X19">
        <v>281</v>
      </c>
      <c r="Y19">
        <v>3800</v>
      </c>
      <c r="Z19">
        <v>0</v>
      </c>
      <c r="AE19" s="20">
        <v>42767</v>
      </c>
      <c r="AF19" s="5" t="s">
        <v>132</v>
      </c>
      <c r="AG19">
        <v>2017</v>
      </c>
      <c r="AH19" s="20">
        <v>42767</v>
      </c>
    </row>
    <row r="20" spans="1:34" ht="76.5">
      <c r="A20">
        <v>2017</v>
      </c>
      <c r="B20" s="5" t="s">
        <v>1130</v>
      </c>
      <c r="C20" s="5" t="s">
        <v>2</v>
      </c>
      <c r="E20" s="13" t="s">
        <v>112</v>
      </c>
      <c r="F20" s="13" t="s">
        <v>112</v>
      </c>
      <c r="G20" s="5" t="s">
        <v>1151</v>
      </c>
      <c r="H20" s="13" t="s">
        <v>172</v>
      </c>
      <c r="I20" s="22" t="s">
        <v>235</v>
      </c>
      <c r="J20" s="22" t="s">
        <v>200</v>
      </c>
      <c r="K20" s="18" t="s">
        <v>1148</v>
      </c>
      <c r="L20" s="5" t="s">
        <v>11</v>
      </c>
      <c r="O20" s="4" t="s">
        <v>1132</v>
      </c>
      <c r="P20" s="4" t="s">
        <v>1133</v>
      </c>
      <c r="Q20" s="4" t="s">
        <v>1134</v>
      </c>
      <c r="R20" s="5" t="s">
        <v>274</v>
      </c>
      <c r="S20" s="5" t="s">
        <v>275</v>
      </c>
      <c r="T20" s="5" t="s">
        <v>278</v>
      </c>
      <c r="U20" s="18" t="s">
        <v>1148</v>
      </c>
      <c r="V20" s="20">
        <v>42751</v>
      </c>
      <c r="W20" s="20">
        <v>42755</v>
      </c>
      <c r="X20">
        <v>282</v>
      </c>
      <c r="Y20">
        <f>2800+300</f>
        <v>3100</v>
      </c>
      <c r="Z20">
        <v>0</v>
      </c>
      <c r="AE20" s="20">
        <v>42767</v>
      </c>
      <c r="AF20" s="5" t="s">
        <v>132</v>
      </c>
      <c r="AG20">
        <v>2017</v>
      </c>
      <c r="AH20" s="20">
        <v>42767</v>
      </c>
    </row>
    <row r="21" spans="1:34" ht="76.5">
      <c r="A21">
        <v>2017</v>
      </c>
      <c r="B21" s="5" t="s">
        <v>1130</v>
      </c>
      <c r="C21" s="5" t="s">
        <v>2</v>
      </c>
      <c r="E21" s="13" t="s">
        <v>110</v>
      </c>
      <c r="F21" s="13" t="s">
        <v>110</v>
      </c>
      <c r="H21" s="13" t="s">
        <v>133</v>
      </c>
      <c r="I21" s="22" t="s">
        <v>182</v>
      </c>
      <c r="J21" s="22" t="s">
        <v>245</v>
      </c>
      <c r="K21" s="18" t="s">
        <v>1148</v>
      </c>
      <c r="L21" s="5" t="s">
        <v>11</v>
      </c>
      <c r="O21" s="4" t="s">
        <v>1132</v>
      </c>
      <c r="P21" s="4" t="s">
        <v>1133</v>
      </c>
      <c r="Q21" s="4" t="s">
        <v>1134</v>
      </c>
      <c r="R21" s="5" t="s">
        <v>274</v>
      </c>
      <c r="S21" s="5" t="s">
        <v>275</v>
      </c>
      <c r="T21" s="5" t="s">
        <v>278</v>
      </c>
      <c r="U21" s="18" t="s">
        <v>1148</v>
      </c>
      <c r="V21" s="20">
        <v>42751</v>
      </c>
      <c r="W21" s="20">
        <v>42755</v>
      </c>
      <c r="X21">
        <v>283</v>
      </c>
      <c r="Y21">
        <f>3200+400</f>
        <v>3600</v>
      </c>
      <c r="Z21">
        <v>200</v>
      </c>
      <c r="AE21" s="20">
        <v>42767</v>
      </c>
      <c r="AF21" s="5" t="s">
        <v>132</v>
      </c>
      <c r="AG21">
        <v>2017</v>
      </c>
      <c r="AH21" s="20">
        <v>42767</v>
      </c>
    </row>
    <row r="22" spans="1:34" ht="51">
      <c r="A22">
        <v>2017</v>
      </c>
      <c r="B22" s="5" t="s">
        <v>1130</v>
      </c>
      <c r="C22" s="5" t="s">
        <v>2</v>
      </c>
      <c r="E22" s="13" t="s">
        <v>119</v>
      </c>
      <c r="F22" s="13" t="s">
        <v>119</v>
      </c>
      <c r="G22" s="5" t="s">
        <v>1152</v>
      </c>
      <c r="H22" s="13" t="s">
        <v>177</v>
      </c>
      <c r="I22" s="22" t="s">
        <v>238</v>
      </c>
      <c r="J22" s="22" t="s">
        <v>271</v>
      </c>
      <c r="K22" s="18" t="s">
        <v>1153</v>
      </c>
      <c r="L22" s="5" t="s">
        <v>11</v>
      </c>
      <c r="O22" s="4" t="s">
        <v>1132</v>
      </c>
      <c r="P22" s="4" t="s">
        <v>1133</v>
      </c>
      <c r="Q22" s="4" t="s">
        <v>1134</v>
      </c>
      <c r="R22" s="5" t="s">
        <v>274</v>
      </c>
      <c r="S22" s="5" t="s">
        <v>275</v>
      </c>
      <c r="T22" s="5" t="s">
        <v>277</v>
      </c>
      <c r="U22" s="18" t="s">
        <v>1153</v>
      </c>
      <c r="V22" s="20">
        <v>42762</v>
      </c>
      <c r="W22" s="20">
        <v>42764</v>
      </c>
      <c r="X22">
        <v>284</v>
      </c>
      <c r="Y22">
        <f>1400+300+1016</f>
        <v>2716</v>
      </c>
      <c r="Z22">
        <v>284</v>
      </c>
      <c r="AA22" s="20">
        <v>42766</v>
      </c>
      <c r="AB22" s="37" t="s">
        <v>1370</v>
      </c>
      <c r="AC22" s="37" t="s">
        <v>1248</v>
      </c>
      <c r="AE22" s="20">
        <v>42767</v>
      </c>
      <c r="AF22" s="5" t="s">
        <v>132</v>
      </c>
      <c r="AG22">
        <v>2017</v>
      </c>
      <c r="AH22" s="20">
        <v>42767</v>
      </c>
    </row>
    <row r="23" spans="1:34" ht="76.5">
      <c r="A23">
        <v>2017</v>
      </c>
      <c r="B23" s="5" t="s">
        <v>1130</v>
      </c>
      <c r="C23" s="5" t="s">
        <v>2</v>
      </c>
      <c r="E23" s="13" t="s">
        <v>114</v>
      </c>
      <c r="F23" s="13" t="s">
        <v>114</v>
      </c>
      <c r="H23" s="13" t="s">
        <v>178</v>
      </c>
      <c r="I23" s="22" t="s">
        <v>200</v>
      </c>
      <c r="J23" s="22" t="s">
        <v>204</v>
      </c>
      <c r="K23" s="18" t="s">
        <v>1154</v>
      </c>
      <c r="L23" s="5" t="s">
        <v>11</v>
      </c>
      <c r="O23" s="4" t="s">
        <v>1132</v>
      </c>
      <c r="P23" s="4" t="s">
        <v>1133</v>
      </c>
      <c r="Q23" s="4" t="s">
        <v>1134</v>
      </c>
      <c r="R23" s="5" t="s">
        <v>274</v>
      </c>
      <c r="S23" s="5" t="s">
        <v>275</v>
      </c>
      <c r="T23" s="5" t="s">
        <v>279</v>
      </c>
      <c r="U23" s="18" t="s">
        <v>1154</v>
      </c>
      <c r="V23" s="20">
        <v>42744</v>
      </c>
      <c r="W23" s="20">
        <v>42744</v>
      </c>
      <c r="X23">
        <v>285</v>
      </c>
      <c r="Y23">
        <v>300</v>
      </c>
      <c r="Z23">
        <v>0</v>
      </c>
      <c r="AA23" s="20">
        <v>42745</v>
      </c>
      <c r="AB23" s="37" t="s">
        <v>1459</v>
      </c>
      <c r="AE23" s="20">
        <v>42767</v>
      </c>
      <c r="AF23" s="5" t="s">
        <v>132</v>
      </c>
      <c r="AG23">
        <v>2017</v>
      </c>
      <c r="AH23" s="20">
        <v>42767</v>
      </c>
    </row>
    <row r="24" spans="1:34" ht="76.5">
      <c r="A24">
        <v>2017</v>
      </c>
      <c r="B24" s="5" t="s">
        <v>1130</v>
      </c>
      <c r="C24" s="5" t="s">
        <v>2</v>
      </c>
      <c r="E24" s="13" t="s">
        <v>114</v>
      </c>
      <c r="F24" s="13" t="s">
        <v>114</v>
      </c>
      <c r="H24" s="13" t="s">
        <v>1155</v>
      </c>
      <c r="I24" s="22" t="s">
        <v>205</v>
      </c>
      <c r="J24" s="22" t="s">
        <v>246</v>
      </c>
      <c r="K24" s="18" t="s">
        <v>1154</v>
      </c>
      <c r="L24" s="5" t="s">
        <v>11</v>
      </c>
      <c r="O24" s="4" t="s">
        <v>1132</v>
      </c>
      <c r="P24" s="4" t="s">
        <v>1133</v>
      </c>
      <c r="Q24" s="4" t="s">
        <v>1134</v>
      </c>
      <c r="R24" s="5" t="s">
        <v>274</v>
      </c>
      <c r="S24" s="5" t="s">
        <v>275</v>
      </c>
      <c r="T24" s="5" t="s">
        <v>279</v>
      </c>
      <c r="U24" s="18" t="s">
        <v>1154</v>
      </c>
      <c r="V24" s="20">
        <v>42744</v>
      </c>
      <c r="W24" s="20">
        <v>42744</v>
      </c>
      <c r="X24">
        <v>286</v>
      </c>
      <c r="Y24">
        <v>300</v>
      </c>
      <c r="Z24">
        <v>0</v>
      </c>
      <c r="AA24" s="20">
        <v>42745</v>
      </c>
      <c r="AB24" s="37" t="s">
        <v>1421</v>
      </c>
      <c r="AE24" s="20">
        <v>42767</v>
      </c>
      <c r="AF24" s="5" t="s">
        <v>132</v>
      </c>
      <c r="AG24">
        <v>2017</v>
      </c>
      <c r="AH24" s="20">
        <v>42767</v>
      </c>
    </row>
    <row r="25" spans="1:34" ht="76.5">
      <c r="A25">
        <v>2017</v>
      </c>
      <c r="B25" s="5" t="s">
        <v>1130</v>
      </c>
      <c r="C25" s="5" t="s">
        <v>2</v>
      </c>
      <c r="E25" s="13" t="s">
        <v>114</v>
      </c>
      <c r="F25" s="13" t="s">
        <v>114</v>
      </c>
      <c r="H25" s="13" t="s">
        <v>1156</v>
      </c>
      <c r="I25" s="22" t="s">
        <v>239</v>
      </c>
      <c r="J25" s="22" t="s">
        <v>223</v>
      </c>
      <c r="K25" s="18" t="s">
        <v>1154</v>
      </c>
      <c r="L25" s="5" t="s">
        <v>11</v>
      </c>
      <c r="O25" s="4" t="s">
        <v>1132</v>
      </c>
      <c r="P25" s="4" t="s">
        <v>1133</v>
      </c>
      <c r="Q25" s="4" t="s">
        <v>1134</v>
      </c>
      <c r="R25" s="5" t="s">
        <v>274</v>
      </c>
      <c r="S25" s="5" t="s">
        <v>275</v>
      </c>
      <c r="T25" s="5" t="s">
        <v>279</v>
      </c>
      <c r="U25" s="18" t="s">
        <v>1154</v>
      </c>
      <c r="V25" s="20">
        <v>42744</v>
      </c>
      <c r="W25" s="20">
        <v>42744</v>
      </c>
      <c r="X25">
        <v>287</v>
      </c>
      <c r="Y25">
        <v>300</v>
      </c>
      <c r="Z25">
        <v>0</v>
      </c>
      <c r="AE25" s="20">
        <v>42767</v>
      </c>
      <c r="AF25" s="5" t="s">
        <v>132</v>
      </c>
      <c r="AG25">
        <v>2017</v>
      </c>
      <c r="AH25" s="20">
        <v>42767</v>
      </c>
    </row>
    <row r="26" spans="1:34" ht="76.5">
      <c r="A26">
        <v>2017</v>
      </c>
      <c r="B26" s="5" t="s">
        <v>1130</v>
      </c>
      <c r="C26" s="5" t="s">
        <v>2</v>
      </c>
      <c r="E26" s="13" t="s">
        <v>113</v>
      </c>
      <c r="F26" s="13" t="s">
        <v>113</v>
      </c>
      <c r="H26" s="13" t="s">
        <v>1157</v>
      </c>
      <c r="I26" s="22" t="s">
        <v>240</v>
      </c>
      <c r="J26" s="22" t="s">
        <v>266</v>
      </c>
      <c r="K26" s="18" t="s">
        <v>1154</v>
      </c>
      <c r="L26" s="5" t="s">
        <v>11</v>
      </c>
      <c r="O26" s="4" t="s">
        <v>1132</v>
      </c>
      <c r="P26" s="4" t="s">
        <v>1133</v>
      </c>
      <c r="Q26" s="4" t="s">
        <v>1134</v>
      </c>
      <c r="R26" s="5" t="s">
        <v>274</v>
      </c>
      <c r="S26" s="5" t="s">
        <v>275</v>
      </c>
      <c r="T26" s="5" t="s">
        <v>279</v>
      </c>
      <c r="U26" s="18" t="s">
        <v>1154</v>
      </c>
      <c r="V26" s="20">
        <v>42744</v>
      </c>
      <c r="W26" s="20">
        <v>42744</v>
      </c>
      <c r="X26">
        <v>288</v>
      </c>
      <c r="Y26">
        <v>300</v>
      </c>
      <c r="Z26">
        <v>0</v>
      </c>
      <c r="AE26" s="20">
        <v>42767</v>
      </c>
      <c r="AF26" s="5" t="s">
        <v>132</v>
      </c>
      <c r="AG26">
        <v>2017</v>
      </c>
      <c r="AH26" s="20">
        <v>42767</v>
      </c>
    </row>
    <row r="27" spans="1:34" ht="76.5">
      <c r="A27">
        <v>2017</v>
      </c>
      <c r="B27" s="5" t="s">
        <v>1130</v>
      </c>
      <c r="C27" s="5" t="s">
        <v>2</v>
      </c>
      <c r="E27" s="13" t="s">
        <v>113</v>
      </c>
      <c r="F27" s="13" t="s">
        <v>113</v>
      </c>
      <c r="H27" s="13" t="s">
        <v>1158</v>
      </c>
      <c r="I27" s="22" t="s">
        <v>240</v>
      </c>
      <c r="J27" s="22" t="s">
        <v>266</v>
      </c>
      <c r="K27" s="18" t="s">
        <v>1154</v>
      </c>
      <c r="L27" s="5" t="s">
        <v>11</v>
      </c>
      <c r="O27" s="4" t="s">
        <v>1132</v>
      </c>
      <c r="P27" s="4" t="s">
        <v>1133</v>
      </c>
      <c r="Q27" s="4" t="s">
        <v>1134</v>
      </c>
      <c r="R27" s="5" t="s">
        <v>274</v>
      </c>
      <c r="S27" s="5" t="s">
        <v>275</v>
      </c>
      <c r="T27" s="5" t="s">
        <v>279</v>
      </c>
      <c r="U27" s="18" t="s">
        <v>1154</v>
      </c>
      <c r="V27" s="20">
        <v>42744</v>
      </c>
      <c r="W27" s="20">
        <v>42744</v>
      </c>
      <c r="X27">
        <v>289</v>
      </c>
      <c r="Y27">
        <v>300</v>
      </c>
      <c r="Z27">
        <v>0</v>
      </c>
      <c r="AE27" s="20">
        <v>42767</v>
      </c>
      <c r="AF27" s="5" t="s">
        <v>132</v>
      </c>
      <c r="AG27">
        <v>2017</v>
      </c>
      <c r="AH27" s="20">
        <v>42767</v>
      </c>
    </row>
    <row r="28" spans="1:34" ht="51">
      <c r="A28">
        <v>2017</v>
      </c>
      <c r="B28" s="5" t="s">
        <v>1130</v>
      </c>
      <c r="C28" s="5" t="s">
        <v>2</v>
      </c>
      <c r="E28" s="13" t="s">
        <v>111</v>
      </c>
      <c r="F28" s="13" t="s">
        <v>111</v>
      </c>
      <c r="G28" s="5" t="s">
        <v>1159</v>
      </c>
      <c r="H28" s="13" t="s">
        <v>158</v>
      </c>
      <c r="I28" s="22" t="s">
        <v>205</v>
      </c>
      <c r="J28" s="22" t="s">
        <v>200</v>
      </c>
      <c r="K28" s="18" t="s">
        <v>1160</v>
      </c>
      <c r="L28" s="5" t="s">
        <v>11</v>
      </c>
      <c r="O28" s="4" t="s">
        <v>1132</v>
      </c>
      <c r="P28" s="4" t="s">
        <v>1133</v>
      </c>
      <c r="Q28" s="4" t="s">
        <v>1134</v>
      </c>
      <c r="R28" s="5" t="s">
        <v>274</v>
      </c>
      <c r="S28" s="5" t="s">
        <v>275</v>
      </c>
      <c r="T28" s="5" t="s">
        <v>279</v>
      </c>
      <c r="U28" s="18" t="s">
        <v>1160</v>
      </c>
      <c r="V28" s="20">
        <v>42744</v>
      </c>
      <c r="W28" s="20">
        <v>42744</v>
      </c>
      <c r="X28">
        <v>290</v>
      </c>
      <c r="Y28">
        <f>300+142+800</f>
        <v>1242</v>
      </c>
      <c r="Z28">
        <v>0</v>
      </c>
      <c r="AC28" s="37" t="s">
        <v>1260</v>
      </c>
      <c r="AE28" s="20">
        <v>42767</v>
      </c>
      <c r="AF28" s="5" t="s">
        <v>132</v>
      </c>
      <c r="AG28">
        <v>2017</v>
      </c>
      <c r="AH28" s="20">
        <v>42767</v>
      </c>
    </row>
    <row r="29" spans="1:34" ht="76.5">
      <c r="A29">
        <v>2017</v>
      </c>
      <c r="B29" s="5" t="s">
        <v>1130</v>
      </c>
      <c r="C29" s="5" t="s">
        <v>2</v>
      </c>
      <c r="E29" s="13" t="s">
        <v>113</v>
      </c>
      <c r="F29" s="13" t="s">
        <v>113</v>
      </c>
      <c r="H29" s="13" t="s">
        <v>987</v>
      </c>
      <c r="I29" s="22" t="s">
        <v>988</v>
      </c>
      <c r="J29" s="22" t="s">
        <v>240</v>
      </c>
      <c r="K29" s="18" t="s">
        <v>1154</v>
      </c>
      <c r="L29" s="5" t="s">
        <v>11</v>
      </c>
      <c r="O29" s="4" t="s">
        <v>1132</v>
      </c>
      <c r="P29" s="4" t="s">
        <v>1133</v>
      </c>
      <c r="Q29" s="4" t="s">
        <v>1134</v>
      </c>
      <c r="R29" s="5" t="s">
        <v>274</v>
      </c>
      <c r="S29" s="5" t="s">
        <v>275</v>
      </c>
      <c r="T29" s="5" t="s">
        <v>279</v>
      </c>
      <c r="U29" s="18" t="s">
        <v>1154</v>
      </c>
      <c r="V29" s="20">
        <v>42744</v>
      </c>
      <c r="W29" s="20">
        <v>42744</v>
      </c>
      <c r="X29">
        <v>291</v>
      </c>
      <c r="Y29">
        <v>300</v>
      </c>
      <c r="Z29">
        <v>0</v>
      </c>
      <c r="AA29" s="20">
        <v>42745</v>
      </c>
      <c r="AB29" s="37" t="s">
        <v>1360</v>
      </c>
      <c r="AE29" s="20">
        <v>42767</v>
      </c>
      <c r="AF29" s="5" t="s">
        <v>132</v>
      </c>
      <c r="AG29">
        <v>2017</v>
      </c>
      <c r="AH29" s="20">
        <v>42767</v>
      </c>
    </row>
    <row r="30" spans="1:34" ht="76.5">
      <c r="A30">
        <v>2017</v>
      </c>
      <c r="B30" s="5" t="s">
        <v>1130</v>
      </c>
      <c r="C30" s="5" t="s">
        <v>2</v>
      </c>
      <c r="E30" s="13" t="s">
        <v>119</v>
      </c>
      <c r="F30" s="13" t="s">
        <v>119</v>
      </c>
      <c r="H30" s="13" t="s">
        <v>165</v>
      </c>
      <c r="I30" s="22" t="s">
        <v>1161</v>
      </c>
      <c r="J30" s="22" t="s">
        <v>1162</v>
      </c>
      <c r="K30" s="18" t="s">
        <v>1163</v>
      </c>
      <c r="L30" s="5" t="s">
        <v>11</v>
      </c>
      <c r="O30" s="4" t="s">
        <v>1132</v>
      </c>
      <c r="P30" s="4" t="s">
        <v>1133</v>
      </c>
      <c r="Q30" s="4" t="s">
        <v>1134</v>
      </c>
      <c r="R30" s="5" t="s">
        <v>274</v>
      </c>
      <c r="S30" s="5" t="s">
        <v>275</v>
      </c>
      <c r="T30" s="5" t="s">
        <v>279</v>
      </c>
      <c r="U30" s="18" t="s">
        <v>1163</v>
      </c>
      <c r="V30" s="20">
        <v>42744</v>
      </c>
      <c r="W30" s="20">
        <v>42744</v>
      </c>
      <c r="X30">
        <v>292</v>
      </c>
      <c r="Y30">
        <v>300</v>
      </c>
      <c r="Z30">
        <v>0</v>
      </c>
      <c r="AE30" s="20">
        <v>42767</v>
      </c>
      <c r="AF30" s="5" t="s">
        <v>132</v>
      </c>
      <c r="AG30">
        <v>2017</v>
      </c>
      <c r="AH30" s="20">
        <v>42767</v>
      </c>
    </row>
    <row r="31" spans="1:34" ht="76.5">
      <c r="A31">
        <v>2017</v>
      </c>
      <c r="B31" s="5" t="s">
        <v>1130</v>
      </c>
      <c r="C31" s="5" t="s">
        <v>2</v>
      </c>
      <c r="E31" s="13" t="s">
        <v>119</v>
      </c>
      <c r="F31" s="13" t="s">
        <v>119</v>
      </c>
      <c r="H31" s="13" t="s">
        <v>1164</v>
      </c>
      <c r="I31" s="22" t="s">
        <v>241</v>
      </c>
      <c r="J31" s="22" t="s">
        <v>187</v>
      </c>
      <c r="K31" s="18" t="s">
        <v>1163</v>
      </c>
      <c r="L31" s="5" t="s">
        <v>11</v>
      </c>
      <c r="O31" s="4" t="s">
        <v>1132</v>
      </c>
      <c r="P31" s="4" t="s">
        <v>1133</v>
      </c>
      <c r="Q31" s="4" t="s">
        <v>1134</v>
      </c>
      <c r="R31" s="5" t="s">
        <v>274</v>
      </c>
      <c r="S31" s="5" t="s">
        <v>275</v>
      </c>
      <c r="T31" s="5" t="s">
        <v>279</v>
      </c>
      <c r="U31" s="18" t="s">
        <v>1163</v>
      </c>
      <c r="V31" s="20">
        <v>42744</v>
      </c>
      <c r="W31" s="20">
        <v>42744</v>
      </c>
      <c r="X31">
        <v>293</v>
      </c>
      <c r="Y31">
        <v>300</v>
      </c>
      <c r="Z31">
        <v>0</v>
      </c>
      <c r="AE31" s="20">
        <v>42767</v>
      </c>
      <c r="AF31" s="5" t="s">
        <v>132</v>
      </c>
      <c r="AG31">
        <v>2017</v>
      </c>
      <c r="AH31" s="20">
        <v>42767</v>
      </c>
    </row>
    <row r="32" spans="1:34" ht="38.25">
      <c r="A32">
        <v>2017</v>
      </c>
      <c r="B32" s="5" t="s">
        <v>1130</v>
      </c>
      <c r="C32" s="5" t="s">
        <v>2</v>
      </c>
      <c r="E32" s="13" t="s">
        <v>677</v>
      </c>
      <c r="F32" s="13" t="s">
        <v>677</v>
      </c>
      <c r="G32" s="5" t="s">
        <v>1165</v>
      </c>
      <c r="H32" s="13" t="s">
        <v>1166</v>
      </c>
      <c r="I32" s="22" t="s">
        <v>679</v>
      </c>
      <c r="J32" s="22" t="s">
        <v>235</v>
      </c>
      <c r="K32" s="18" t="s">
        <v>1167</v>
      </c>
      <c r="L32" s="5" t="s">
        <v>11</v>
      </c>
      <c r="O32" s="4" t="s">
        <v>1132</v>
      </c>
      <c r="P32" s="4" t="s">
        <v>1133</v>
      </c>
      <c r="Q32" s="4" t="s">
        <v>1134</v>
      </c>
      <c r="R32" s="5" t="s">
        <v>274</v>
      </c>
      <c r="S32" s="5" t="s">
        <v>275</v>
      </c>
      <c r="T32" s="5" t="s">
        <v>283</v>
      </c>
      <c r="U32" s="18" t="s">
        <v>1167</v>
      </c>
      <c r="V32" s="20">
        <v>42745</v>
      </c>
      <c r="W32" s="20">
        <v>42745</v>
      </c>
      <c r="X32">
        <v>294</v>
      </c>
      <c r="Y32">
        <v>300</v>
      </c>
      <c r="Z32">
        <v>0</v>
      </c>
      <c r="AE32" s="20">
        <v>42767</v>
      </c>
      <c r="AF32" s="5" t="s">
        <v>132</v>
      </c>
      <c r="AG32">
        <v>2017</v>
      </c>
      <c r="AH32" s="20">
        <v>42767</v>
      </c>
    </row>
    <row r="33" spans="1:34" ht="89.25">
      <c r="A33">
        <v>2017</v>
      </c>
      <c r="B33" s="5" t="s">
        <v>1130</v>
      </c>
      <c r="C33" s="5" t="s">
        <v>2</v>
      </c>
      <c r="E33" s="13" t="s">
        <v>114</v>
      </c>
      <c r="F33" s="13" t="s">
        <v>114</v>
      </c>
      <c r="H33" s="13" t="s">
        <v>1168</v>
      </c>
      <c r="I33" s="22" t="s">
        <v>1169</v>
      </c>
      <c r="J33" s="22" t="s">
        <v>1170</v>
      </c>
      <c r="K33" s="18" t="s">
        <v>1171</v>
      </c>
      <c r="L33" s="5" t="s">
        <v>11</v>
      </c>
      <c r="O33" s="4" t="s">
        <v>1132</v>
      </c>
      <c r="P33" s="4" t="s">
        <v>1133</v>
      </c>
      <c r="Q33" s="4" t="s">
        <v>1134</v>
      </c>
      <c r="R33" s="5" t="s">
        <v>274</v>
      </c>
      <c r="S33" s="5" t="s">
        <v>275</v>
      </c>
      <c r="T33" s="5" t="s">
        <v>279</v>
      </c>
      <c r="U33" s="18" t="s">
        <v>1171</v>
      </c>
      <c r="V33" s="20">
        <v>42744</v>
      </c>
      <c r="W33" s="20">
        <v>42744</v>
      </c>
      <c r="X33">
        <v>295</v>
      </c>
      <c r="Y33">
        <v>300</v>
      </c>
      <c r="Z33">
        <v>0</v>
      </c>
      <c r="AE33" s="20">
        <v>42767</v>
      </c>
      <c r="AF33" s="5" t="s">
        <v>132</v>
      </c>
      <c r="AG33">
        <v>2017</v>
      </c>
      <c r="AH33" s="20">
        <v>42767</v>
      </c>
    </row>
    <row r="34" spans="1:34" ht="38.25">
      <c r="A34">
        <v>2017</v>
      </c>
      <c r="B34" s="5" t="s">
        <v>1130</v>
      </c>
      <c r="C34" s="5" t="s">
        <v>2</v>
      </c>
      <c r="E34" s="13" t="s">
        <v>115</v>
      </c>
      <c r="F34" s="13" t="s">
        <v>115</v>
      </c>
      <c r="H34" s="13" t="s">
        <v>166</v>
      </c>
      <c r="I34" s="22" t="s">
        <v>189</v>
      </c>
      <c r="J34" s="22" t="s">
        <v>240</v>
      </c>
      <c r="K34" s="18" t="s">
        <v>1172</v>
      </c>
      <c r="L34" s="5" t="s">
        <v>11</v>
      </c>
      <c r="O34" s="4" t="s">
        <v>1132</v>
      </c>
      <c r="P34" s="4" t="s">
        <v>1133</v>
      </c>
      <c r="Q34" s="4" t="s">
        <v>1134</v>
      </c>
      <c r="R34" s="5" t="s">
        <v>274</v>
      </c>
      <c r="S34" s="5" t="s">
        <v>275</v>
      </c>
      <c r="T34" s="5" t="s">
        <v>283</v>
      </c>
      <c r="U34" s="18" t="s">
        <v>1173</v>
      </c>
      <c r="V34" s="20">
        <v>42745</v>
      </c>
      <c r="W34" s="20">
        <v>42745</v>
      </c>
      <c r="X34">
        <v>296</v>
      </c>
      <c r="Y34">
        <f>300+142+258</f>
        <v>700</v>
      </c>
      <c r="Z34">
        <v>0</v>
      </c>
      <c r="AC34" s="37" t="s">
        <v>1311</v>
      </c>
      <c r="AE34" s="20">
        <v>42767</v>
      </c>
      <c r="AF34" s="5" t="s">
        <v>132</v>
      </c>
      <c r="AG34">
        <v>2017</v>
      </c>
      <c r="AH34" s="20">
        <v>42767</v>
      </c>
    </row>
    <row r="35" spans="1:34" ht="38.25">
      <c r="A35">
        <v>2017</v>
      </c>
      <c r="B35" s="5" t="s">
        <v>1130</v>
      </c>
      <c r="C35" s="5" t="s">
        <v>2</v>
      </c>
      <c r="E35" s="13" t="s">
        <v>110</v>
      </c>
      <c r="F35" s="13" t="s">
        <v>110</v>
      </c>
      <c r="H35" s="25" t="s">
        <v>133</v>
      </c>
      <c r="I35" s="22" t="s">
        <v>182</v>
      </c>
      <c r="J35" s="22" t="s">
        <v>245</v>
      </c>
      <c r="K35" s="18" t="s">
        <v>1174</v>
      </c>
      <c r="L35" s="5" t="s">
        <v>11</v>
      </c>
      <c r="O35" s="4" t="s">
        <v>1132</v>
      </c>
      <c r="P35" s="4" t="s">
        <v>1133</v>
      </c>
      <c r="Q35" s="4" t="s">
        <v>1134</v>
      </c>
      <c r="R35" s="5" t="s">
        <v>274</v>
      </c>
      <c r="S35" s="5" t="s">
        <v>275</v>
      </c>
      <c r="T35" s="5" t="s">
        <v>276</v>
      </c>
      <c r="U35" s="18" t="s">
        <v>1174</v>
      </c>
      <c r="V35" s="20">
        <v>42746</v>
      </c>
      <c r="W35" s="20">
        <v>42746</v>
      </c>
      <c r="X35">
        <v>297</v>
      </c>
      <c r="Y35">
        <f>400+1230</f>
        <v>1630</v>
      </c>
      <c r="Z35">
        <v>0</v>
      </c>
      <c r="AC35" s="37" t="s">
        <v>1305</v>
      </c>
      <c r="AE35" s="20">
        <v>42767</v>
      </c>
      <c r="AF35" s="5" t="s">
        <v>132</v>
      </c>
      <c r="AG35">
        <v>2017</v>
      </c>
      <c r="AH35" s="20">
        <v>42767</v>
      </c>
    </row>
    <row r="36" spans="1:34" ht="76.5">
      <c r="A36">
        <v>2017</v>
      </c>
      <c r="B36" s="5" t="s">
        <v>1130</v>
      </c>
      <c r="C36" s="5" t="s">
        <v>2</v>
      </c>
      <c r="E36" s="13" t="s">
        <v>119</v>
      </c>
      <c r="F36" s="13" t="s">
        <v>119</v>
      </c>
      <c r="H36" s="13" t="s">
        <v>175</v>
      </c>
      <c r="I36" s="22" t="s">
        <v>214</v>
      </c>
      <c r="J36" s="22" t="s">
        <v>215</v>
      </c>
      <c r="K36" s="18" t="s">
        <v>1175</v>
      </c>
      <c r="L36" s="5" t="s">
        <v>11</v>
      </c>
      <c r="O36" s="4" t="s">
        <v>1132</v>
      </c>
      <c r="P36" s="4" t="s">
        <v>1133</v>
      </c>
      <c r="Q36" s="4" t="s">
        <v>1134</v>
      </c>
      <c r="R36" s="5" t="s">
        <v>274</v>
      </c>
      <c r="S36" s="5" t="s">
        <v>275</v>
      </c>
      <c r="T36" s="5" t="s">
        <v>284</v>
      </c>
      <c r="U36" s="18" t="s">
        <v>1175</v>
      </c>
      <c r="V36" s="20">
        <v>42746</v>
      </c>
      <c r="W36" s="20">
        <v>42746</v>
      </c>
      <c r="X36">
        <v>298</v>
      </c>
      <c r="Y36">
        <v>300</v>
      </c>
      <c r="Z36">
        <v>0</v>
      </c>
      <c r="AE36" s="20">
        <v>42767</v>
      </c>
      <c r="AF36" s="5" t="s">
        <v>132</v>
      </c>
      <c r="AG36">
        <v>2017</v>
      </c>
      <c r="AH36" s="20">
        <v>42767</v>
      </c>
    </row>
    <row r="37" spans="1:34" ht="76.5">
      <c r="A37">
        <v>2017</v>
      </c>
      <c r="B37" s="5" t="s">
        <v>1130</v>
      </c>
      <c r="C37" s="5" t="s">
        <v>2</v>
      </c>
      <c r="E37" s="13" t="s">
        <v>119</v>
      </c>
      <c r="F37" s="13" t="s">
        <v>119</v>
      </c>
      <c r="H37" s="13" t="s">
        <v>729</v>
      </c>
      <c r="I37" s="22" t="s">
        <v>188</v>
      </c>
      <c r="J37" s="22" t="s">
        <v>730</v>
      </c>
      <c r="K37" s="18" t="s">
        <v>1175</v>
      </c>
      <c r="L37" s="5" t="s">
        <v>11</v>
      </c>
      <c r="O37" s="4" t="s">
        <v>1132</v>
      </c>
      <c r="P37" s="4" t="s">
        <v>1133</v>
      </c>
      <c r="Q37" s="4" t="s">
        <v>1134</v>
      </c>
      <c r="R37" s="5" t="s">
        <v>274</v>
      </c>
      <c r="S37" s="5" t="s">
        <v>275</v>
      </c>
      <c r="T37" s="5" t="s">
        <v>284</v>
      </c>
      <c r="U37" s="18" t="s">
        <v>1175</v>
      </c>
      <c r="V37" s="20">
        <v>42746</v>
      </c>
      <c r="W37" s="20">
        <v>42746</v>
      </c>
      <c r="X37">
        <v>299</v>
      </c>
      <c r="Y37">
        <v>400</v>
      </c>
      <c r="Z37">
        <v>0</v>
      </c>
      <c r="AE37" s="20">
        <v>42767</v>
      </c>
      <c r="AF37" s="5" t="s">
        <v>132</v>
      </c>
      <c r="AG37">
        <v>2017</v>
      </c>
      <c r="AH37" s="20">
        <v>42767</v>
      </c>
    </row>
    <row r="38" spans="1:34" ht="76.5">
      <c r="A38">
        <v>2017</v>
      </c>
      <c r="B38" s="5" t="s">
        <v>1130</v>
      </c>
      <c r="C38" s="5" t="s">
        <v>2</v>
      </c>
      <c r="E38" s="13" t="s">
        <v>114</v>
      </c>
      <c r="F38" s="13" t="s">
        <v>114</v>
      </c>
      <c r="H38" s="13" t="s">
        <v>1176</v>
      </c>
      <c r="I38" s="22" t="s">
        <v>242</v>
      </c>
      <c r="J38" s="22" t="s">
        <v>272</v>
      </c>
      <c r="K38" s="18" t="s">
        <v>1175</v>
      </c>
      <c r="L38" s="5" t="s">
        <v>11</v>
      </c>
      <c r="O38" s="4" t="s">
        <v>1132</v>
      </c>
      <c r="P38" s="4" t="s">
        <v>1133</v>
      </c>
      <c r="Q38" s="4" t="s">
        <v>1134</v>
      </c>
      <c r="R38" s="5" t="s">
        <v>274</v>
      </c>
      <c r="S38" s="5" t="s">
        <v>275</v>
      </c>
      <c r="T38" s="5" t="s">
        <v>284</v>
      </c>
      <c r="U38" s="18" t="s">
        <v>1175</v>
      </c>
      <c r="V38" s="20">
        <v>42746</v>
      </c>
      <c r="W38" s="20">
        <v>42746</v>
      </c>
      <c r="X38">
        <v>300</v>
      </c>
      <c r="Y38">
        <v>300</v>
      </c>
      <c r="Z38">
        <v>0</v>
      </c>
      <c r="AE38" s="20">
        <v>42767</v>
      </c>
      <c r="AF38" s="5" t="s">
        <v>132</v>
      </c>
      <c r="AG38">
        <v>2017</v>
      </c>
      <c r="AH38" s="20">
        <v>42767</v>
      </c>
    </row>
    <row r="39" spans="1:34" ht="38.25">
      <c r="A39">
        <v>2017</v>
      </c>
      <c r="B39" s="5" t="s">
        <v>1130</v>
      </c>
      <c r="C39" s="5" t="s">
        <v>2</v>
      </c>
      <c r="E39" s="13" t="s">
        <v>115</v>
      </c>
      <c r="F39" s="13" t="s">
        <v>115</v>
      </c>
      <c r="H39" s="13" t="s">
        <v>166</v>
      </c>
      <c r="I39" s="22" t="s">
        <v>189</v>
      </c>
      <c r="J39" s="22" t="s">
        <v>240</v>
      </c>
      <c r="K39" s="18" t="s">
        <v>1177</v>
      </c>
      <c r="L39" s="5" t="s">
        <v>11</v>
      </c>
      <c r="O39" s="4" t="s">
        <v>1132</v>
      </c>
      <c r="P39" s="4" t="s">
        <v>1133</v>
      </c>
      <c r="Q39" s="4" t="s">
        <v>1134</v>
      </c>
      <c r="R39" s="5" t="s">
        <v>274</v>
      </c>
      <c r="S39" s="5" t="s">
        <v>275</v>
      </c>
      <c r="T39" s="5" t="s">
        <v>283</v>
      </c>
      <c r="U39" s="18" t="s">
        <v>1177</v>
      </c>
      <c r="V39" s="20">
        <v>42746</v>
      </c>
      <c r="W39" s="20">
        <v>42746</v>
      </c>
      <c r="X39">
        <v>301</v>
      </c>
      <c r="Y39">
        <f>300+142+258</f>
        <v>700</v>
      </c>
      <c r="Z39">
        <v>0</v>
      </c>
      <c r="AA39" s="20">
        <v>42751</v>
      </c>
      <c r="AB39" s="37" t="s">
        <v>1462</v>
      </c>
      <c r="AC39" s="37" t="s">
        <v>1312</v>
      </c>
      <c r="AE39" s="20">
        <v>42767</v>
      </c>
      <c r="AF39" s="5" t="s">
        <v>132</v>
      </c>
      <c r="AG39">
        <v>2017</v>
      </c>
      <c r="AH39" s="20">
        <v>42767</v>
      </c>
    </row>
    <row r="40" spans="1:34" ht="51">
      <c r="A40">
        <v>2017</v>
      </c>
      <c r="B40" s="5" t="s">
        <v>1130</v>
      </c>
      <c r="C40" s="5" t="s">
        <v>2</v>
      </c>
      <c r="E40" s="13" t="s">
        <v>677</v>
      </c>
      <c r="F40" s="13" t="s">
        <v>677</v>
      </c>
      <c r="H40" s="25" t="s">
        <v>1178</v>
      </c>
      <c r="I40" s="22" t="s">
        <v>679</v>
      </c>
      <c r="J40" s="22" t="s">
        <v>235</v>
      </c>
      <c r="K40" s="18" t="s">
        <v>1179</v>
      </c>
      <c r="L40" s="5" t="s">
        <v>11</v>
      </c>
      <c r="O40" s="4" t="s">
        <v>1132</v>
      </c>
      <c r="P40" s="4" t="s">
        <v>1133</v>
      </c>
      <c r="Q40" s="4" t="s">
        <v>1134</v>
      </c>
      <c r="R40" s="5" t="s">
        <v>274</v>
      </c>
      <c r="S40" s="5" t="s">
        <v>275</v>
      </c>
      <c r="T40" s="5" t="s">
        <v>283</v>
      </c>
      <c r="U40" s="18" t="s">
        <v>1179</v>
      </c>
      <c r="V40" s="20">
        <v>42746</v>
      </c>
      <c r="W40" s="20">
        <v>42746</v>
      </c>
      <c r="X40">
        <v>302</v>
      </c>
      <c r="Y40">
        <v>300</v>
      </c>
      <c r="Z40">
        <v>0</v>
      </c>
      <c r="AE40" s="20">
        <v>42767</v>
      </c>
      <c r="AF40" s="5" t="s">
        <v>132</v>
      </c>
      <c r="AG40">
        <v>2017</v>
      </c>
      <c r="AH40" s="20">
        <v>42767</v>
      </c>
    </row>
    <row r="41" spans="1:34" ht="63.75">
      <c r="A41">
        <v>2017</v>
      </c>
      <c r="B41" s="5" t="s">
        <v>1130</v>
      </c>
      <c r="C41" s="5" t="s">
        <v>2</v>
      </c>
      <c r="E41" s="13" t="s">
        <v>112</v>
      </c>
      <c r="F41" s="13" t="s">
        <v>112</v>
      </c>
      <c r="G41" s="5" t="s">
        <v>1180</v>
      </c>
      <c r="H41" s="25" t="s">
        <v>179</v>
      </c>
      <c r="I41" s="22" t="s">
        <v>184</v>
      </c>
      <c r="J41" s="22" t="s">
        <v>246</v>
      </c>
      <c r="K41" s="18" t="s">
        <v>1181</v>
      </c>
      <c r="L41" s="5" t="s">
        <v>11</v>
      </c>
      <c r="O41" s="4" t="s">
        <v>1132</v>
      </c>
      <c r="P41" s="4" t="s">
        <v>1133</v>
      </c>
      <c r="Q41" s="4" t="s">
        <v>1134</v>
      </c>
      <c r="R41" s="5" t="s">
        <v>274</v>
      </c>
      <c r="S41" s="5" t="s">
        <v>275</v>
      </c>
      <c r="T41" s="5" t="s">
        <v>279</v>
      </c>
      <c r="U41" s="18" t="s">
        <v>1181</v>
      </c>
      <c r="V41" s="20">
        <v>42747</v>
      </c>
      <c r="W41" s="20">
        <v>42747</v>
      </c>
      <c r="X41">
        <v>303</v>
      </c>
      <c r="Y41">
        <f>300+152+648</f>
        <v>1100</v>
      </c>
      <c r="Z41">
        <v>0</v>
      </c>
      <c r="AA41" s="20">
        <v>42751</v>
      </c>
      <c r="AB41" s="37" t="s">
        <v>1409</v>
      </c>
      <c r="AC41" s="37" t="s">
        <v>1289</v>
      </c>
      <c r="AE41" s="20">
        <v>42767</v>
      </c>
      <c r="AF41" s="5" t="s">
        <v>132</v>
      </c>
      <c r="AG41">
        <v>2017</v>
      </c>
      <c r="AH41" s="20">
        <v>42767</v>
      </c>
    </row>
    <row r="42" spans="1:34" ht="63.75">
      <c r="A42">
        <v>2017</v>
      </c>
      <c r="B42" s="5" t="s">
        <v>1130</v>
      </c>
      <c r="C42" s="5" t="s">
        <v>2</v>
      </c>
      <c r="E42" s="13" t="s">
        <v>112</v>
      </c>
      <c r="F42" s="13" t="s">
        <v>112</v>
      </c>
      <c r="G42" s="5" t="s">
        <v>1180</v>
      </c>
      <c r="H42" s="13" t="s">
        <v>179</v>
      </c>
      <c r="I42" s="22" t="s">
        <v>184</v>
      </c>
      <c r="J42" s="22" t="s">
        <v>246</v>
      </c>
      <c r="K42" s="18" t="s">
        <v>1182</v>
      </c>
      <c r="L42" s="5" t="s">
        <v>11</v>
      </c>
      <c r="O42" s="4" t="s">
        <v>1132</v>
      </c>
      <c r="P42" s="4" t="s">
        <v>1133</v>
      </c>
      <c r="Q42" s="4" t="s">
        <v>1134</v>
      </c>
      <c r="R42" s="5" t="s">
        <v>274</v>
      </c>
      <c r="S42" s="5" t="s">
        <v>275</v>
      </c>
      <c r="T42" s="5" t="s">
        <v>279</v>
      </c>
      <c r="U42" s="18" t="s">
        <v>1182</v>
      </c>
      <c r="V42" s="20">
        <v>42748</v>
      </c>
      <c r="W42" s="20">
        <v>42748</v>
      </c>
      <c r="X42">
        <v>304</v>
      </c>
      <c r="Y42">
        <v>1100</v>
      </c>
      <c r="Z42">
        <v>0</v>
      </c>
      <c r="AA42" s="20">
        <v>42741</v>
      </c>
      <c r="AB42" s="37" t="s">
        <v>1410</v>
      </c>
      <c r="AC42" s="37" t="s">
        <v>1290</v>
      </c>
      <c r="AE42" s="20">
        <v>42767</v>
      </c>
      <c r="AF42" s="5" t="s">
        <v>132</v>
      </c>
      <c r="AG42">
        <v>2017</v>
      </c>
      <c r="AH42" s="20">
        <v>42767</v>
      </c>
    </row>
    <row r="43" spans="1:34" ht="63.75">
      <c r="A43">
        <v>2017</v>
      </c>
      <c r="B43" s="5" t="s">
        <v>1130</v>
      </c>
      <c r="C43" s="5" t="s">
        <v>2</v>
      </c>
      <c r="E43" s="13" t="s">
        <v>115</v>
      </c>
      <c r="F43" s="13" t="s">
        <v>115</v>
      </c>
      <c r="H43" s="13" t="s">
        <v>166</v>
      </c>
      <c r="I43" s="22" t="s">
        <v>189</v>
      </c>
      <c r="J43" s="22" t="s">
        <v>240</v>
      </c>
      <c r="K43" s="18" t="s">
        <v>1183</v>
      </c>
      <c r="L43" s="5" t="s">
        <v>11</v>
      </c>
      <c r="O43" s="4" t="s">
        <v>1132</v>
      </c>
      <c r="P43" s="4" t="s">
        <v>1133</v>
      </c>
      <c r="Q43" s="4" t="s">
        <v>1134</v>
      </c>
      <c r="R43" s="5" t="s">
        <v>274</v>
      </c>
      <c r="S43" s="5" t="s">
        <v>275</v>
      </c>
      <c r="T43" s="5" t="s">
        <v>279</v>
      </c>
      <c r="U43" s="18" t="s">
        <v>1183</v>
      </c>
      <c r="V43" s="20">
        <v>42747</v>
      </c>
      <c r="W43" s="20">
        <v>42747</v>
      </c>
      <c r="X43">
        <v>305</v>
      </c>
      <c r="Y43">
        <v>300</v>
      </c>
      <c r="Z43">
        <v>0</v>
      </c>
      <c r="AE43" s="20">
        <v>42767</v>
      </c>
      <c r="AF43" s="5" t="s">
        <v>132</v>
      </c>
      <c r="AG43">
        <v>2017</v>
      </c>
      <c r="AH43" s="20">
        <v>42767</v>
      </c>
    </row>
    <row r="44" spans="1:34" ht="63.75">
      <c r="A44">
        <v>2017</v>
      </c>
      <c r="B44" s="5" t="s">
        <v>1130</v>
      </c>
      <c r="C44" s="5" t="s">
        <v>2</v>
      </c>
      <c r="E44" s="13" t="s">
        <v>677</v>
      </c>
      <c r="F44" s="13" t="s">
        <v>677</v>
      </c>
      <c r="H44" s="13" t="s">
        <v>1178</v>
      </c>
      <c r="I44" s="22" t="s">
        <v>679</v>
      </c>
      <c r="J44" s="22" t="s">
        <v>235</v>
      </c>
      <c r="K44" s="18" t="s">
        <v>1183</v>
      </c>
      <c r="L44" s="5" t="s">
        <v>11</v>
      </c>
      <c r="O44" s="4" t="s">
        <v>1132</v>
      </c>
      <c r="P44" s="4" t="s">
        <v>1133</v>
      </c>
      <c r="Q44" s="4" t="s">
        <v>1134</v>
      </c>
      <c r="R44" s="5" t="s">
        <v>274</v>
      </c>
      <c r="S44" s="5" t="s">
        <v>275</v>
      </c>
      <c r="T44" s="5" t="s">
        <v>279</v>
      </c>
      <c r="U44" s="18" t="s">
        <v>1183</v>
      </c>
      <c r="V44" s="20">
        <v>42747</v>
      </c>
      <c r="W44" s="20">
        <v>42747</v>
      </c>
      <c r="X44">
        <v>306</v>
      </c>
      <c r="Y44">
        <v>300</v>
      </c>
      <c r="Z44">
        <v>0</v>
      </c>
      <c r="AE44" s="20">
        <v>42767</v>
      </c>
      <c r="AF44" s="5" t="s">
        <v>132</v>
      </c>
      <c r="AG44">
        <v>2017</v>
      </c>
      <c r="AH44" s="20">
        <v>42767</v>
      </c>
    </row>
    <row r="45" spans="1:34" ht="63.75">
      <c r="A45">
        <v>2017</v>
      </c>
      <c r="B45" s="5" t="s">
        <v>1130</v>
      </c>
      <c r="C45" s="5" t="s">
        <v>2</v>
      </c>
      <c r="E45" s="13" t="s">
        <v>677</v>
      </c>
      <c r="F45" s="13" t="s">
        <v>677</v>
      </c>
      <c r="H45" s="13" t="s">
        <v>1178</v>
      </c>
      <c r="I45" s="22" t="s">
        <v>679</v>
      </c>
      <c r="J45" s="22" t="s">
        <v>235</v>
      </c>
      <c r="K45" s="18" t="s">
        <v>1184</v>
      </c>
      <c r="L45" s="5" t="s">
        <v>11</v>
      </c>
      <c r="O45" s="4" t="s">
        <v>1132</v>
      </c>
      <c r="P45" s="4" t="s">
        <v>1133</v>
      </c>
      <c r="Q45" s="4" t="s">
        <v>1134</v>
      </c>
      <c r="R45" s="5" t="s">
        <v>274</v>
      </c>
      <c r="S45" s="5" t="s">
        <v>275</v>
      </c>
      <c r="T45" s="5" t="s">
        <v>279</v>
      </c>
      <c r="U45" s="18" t="s">
        <v>1184</v>
      </c>
      <c r="V45" s="20">
        <v>42748</v>
      </c>
      <c r="W45" s="20">
        <v>42748</v>
      </c>
      <c r="X45">
        <v>307</v>
      </c>
      <c r="Y45">
        <v>300</v>
      </c>
      <c r="Z45">
        <v>0</v>
      </c>
      <c r="AE45" s="20">
        <v>42767</v>
      </c>
      <c r="AF45" s="5" t="s">
        <v>132</v>
      </c>
      <c r="AG45">
        <v>2017</v>
      </c>
      <c r="AH45" s="20">
        <v>42767</v>
      </c>
    </row>
    <row r="46" spans="1:34" ht="63.75">
      <c r="A46">
        <v>2017</v>
      </c>
      <c r="B46" s="5" t="s">
        <v>1130</v>
      </c>
      <c r="C46" s="5" t="s">
        <v>2</v>
      </c>
      <c r="E46" s="13" t="s">
        <v>115</v>
      </c>
      <c r="F46" s="13" t="s">
        <v>115</v>
      </c>
      <c r="H46" s="13" t="s">
        <v>166</v>
      </c>
      <c r="I46" s="22" t="s">
        <v>189</v>
      </c>
      <c r="J46" s="22" t="s">
        <v>240</v>
      </c>
      <c r="K46" s="18" t="s">
        <v>1185</v>
      </c>
      <c r="L46" s="5" t="s">
        <v>11</v>
      </c>
      <c r="O46" s="4" t="s">
        <v>1132</v>
      </c>
      <c r="P46" s="4" t="s">
        <v>1133</v>
      </c>
      <c r="Q46" s="4" t="s">
        <v>1134</v>
      </c>
      <c r="R46" s="5" t="s">
        <v>274</v>
      </c>
      <c r="S46" s="5" t="s">
        <v>275</v>
      </c>
      <c r="T46" s="5" t="s">
        <v>279</v>
      </c>
      <c r="U46" s="18" t="s">
        <v>1185</v>
      </c>
      <c r="V46" s="20">
        <v>42748</v>
      </c>
      <c r="W46" s="20">
        <v>42748</v>
      </c>
      <c r="X46">
        <v>308</v>
      </c>
      <c r="Y46">
        <v>300</v>
      </c>
      <c r="Z46">
        <v>0</v>
      </c>
      <c r="AE46" s="20">
        <v>42767</v>
      </c>
      <c r="AF46" s="5" t="s">
        <v>132</v>
      </c>
      <c r="AG46">
        <v>2017</v>
      </c>
      <c r="AH46" s="20">
        <v>42767</v>
      </c>
    </row>
    <row r="47" spans="1:34" ht="89.25">
      <c r="A47">
        <v>2017</v>
      </c>
      <c r="B47" s="5" t="s">
        <v>1130</v>
      </c>
      <c r="C47" s="5" t="s">
        <v>2</v>
      </c>
      <c r="E47" s="25" t="s">
        <v>119</v>
      </c>
      <c r="F47" s="25" t="s">
        <v>119</v>
      </c>
      <c r="H47" s="13" t="s">
        <v>180</v>
      </c>
      <c r="I47" s="22" t="s">
        <v>208</v>
      </c>
      <c r="J47" s="22" t="s">
        <v>189</v>
      </c>
      <c r="K47" s="18" t="s">
        <v>1186</v>
      </c>
      <c r="L47" s="5" t="s">
        <v>11</v>
      </c>
      <c r="O47" s="4" t="s">
        <v>1132</v>
      </c>
      <c r="P47" s="4" t="s">
        <v>1133</v>
      </c>
      <c r="Q47" s="4" t="s">
        <v>1134</v>
      </c>
      <c r="R47" s="5" t="s">
        <v>274</v>
      </c>
      <c r="S47" s="5" t="s">
        <v>275</v>
      </c>
      <c r="T47" s="5" t="s">
        <v>284</v>
      </c>
      <c r="U47" s="18" t="s">
        <v>1186</v>
      </c>
      <c r="V47" s="20">
        <v>42746</v>
      </c>
      <c r="W47" s="20">
        <v>42746</v>
      </c>
      <c r="X47">
        <v>309</v>
      </c>
      <c r="Y47">
        <v>300</v>
      </c>
      <c r="Z47">
        <v>0</v>
      </c>
      <c r="AA47" s="20">
        <v>42747</v>
      </c>
      <c r="AB47" s="37" t="s">
        <v>1417</v>
      </c>
      <c r="AE47" s="20">
        <v>42767</v>
      </c>
      <c r="AF47" s="5" t="s">
        <v>132</v>
      </c>
      <c r="AG47">
        <v>2017</v>
      </c>
      <c r="AH47" s="20">
        <v>42767</v>
      </c>
    </row>
    <row r="48" spans="1:34" ht="63.75">
      <c r="A48">
        <v>2017</v>
      </c>
      <c r="B48" s="5" t="s">
        <v>1130</v>
      </c>
      <c r="C48" s="5" t="s">
        <v>2</v>
      </c>
      <c r="E48" s="13" t="s">
        <v>681</v>
      </c>
      <c r="F48" s="13" t="s">
        <v>681</v>
      </c>
      <c r="H48" s="13" t="s">
        <v>167</v>
      </c>
      <c r="I48" s="22" t="s">
        <v>228</v>
      </c>
      <c r="J48" s="22" t="s">
        <v>270</v>
      </c>
      <c r="K48" s="18" t="s">
        <v>1187</v>
      </c>
      <c r="L48" s="5" t="s">
        <v>11</v>
      </c>
      <c r="O48" s="4" t="s">
        <v>1132</v>
      </c>
      <c r="P48" s="4" t="s">
        <v>1133</v>
      </c>
      <c r="Q48" s="4" t="s">
        <v>1134</v>
      </c>
      <c r="R48" s="5" t="s">
        <v>274</v>
      </c>
      <c r="S48" s="5" t="s">
        <v>275</v>
      </c>
      <c r="T48" s="5" t="s">
        <v>276</v>
      </c>
      <c r="U48" s="18" t="s">
        <v>1187</v>
      </c>
      <c r="V48" s="20">
        <v>42751</v>
      </c>
      <c r="W48" s="20">
        <v>42751</v>
      </c>
      <c r="X48">
        <v>310</v>
      </c>
      <c r="Y48">
        <v>1300</v>
      </c>
      <c r="Z48">
        <v>0</v>
      </c>
      <c r="AC48" s="37" t="s">
        <v>1327</v>
      </c>
      <c r="AE48" s="20">
        <v>42767</v>
      </c>
      <c r="AF48" s="5" t="s">
        <v>132</v>
      </c>
      <c r="AG48">
        <v>2017</v>
      </c>
      <c r="AH48" s="20">
        <v>42767</v>
      </c>
    </row>
    <row r="49" spans="1:34" ht="89.25">
      <c r="A49">
        <v>2017</v>
      </c>
      <c r="B49" s="5" t="s">
        <v>1130</v>
      </c>
      <c r="C49" s="5" t="s">
        <v>2</v>
      </c>
      <c r="E49" s="13" t="s">
        <v>111</v>
      </c>
      <c r="F49" s="13" t="s">
        <v>111</v>
      </c>
      <c r="G49" s="5" t="s">
        <v>1188</v>
      </c>
      <c r="H49" s="13" t="s">
        <v>1113</v>
      </c>
      <c r="I49" s="22" t="s">
        <v>632</v>
      </c>
      <c r="J49" s="22" t="s">
        <v>187</v>
      </c>
      <c r="K49" s="18" t="s">
        <v>1189</v>
      </c>
      <c r="L49" s="5" t="s">
        <v>11</v>
      </c>
      <c r="O49" s="4" t="s">
        <v>1132</v>
      </c>
      <c r="P49" s="4" t="s">
        <v>1133</v>
      </c>
      <c r="Q49" s="4" t="s">
        <v>1134</v>
      </c>
      <c r="R49" s="5" t="s">
        <v>274</v>
      </c>
      <c r="S49" s="5" t="s">
        <v>275</v>
      </c>
      <c r="T49" s="5" t="s">
        <v>279</v>
      </c>
      <c r="U49" s="18" t="s">
        <v>1189</v>
      </c>
      <c r="V49" s="20">
        <v>42744</v>
      </c>
      <c r="W49" s="20">
        <v>42744</v>
      </c>
      <c r="X49">
        <v>311</v>
      </c>
      <c r="Y49">
        <v>300</v>
      </c>
      <c r="Z49">
        <v>0</v>
      </c>
      <c r="AC49" s="37" t="s">
        <v>1229</v>
      </c>
      <c r="AE49" s="20">
        <v>42767</v>
      </c>
      <c r="AF49" s="5" t="s">
        <v>132</v>
      </c>
      <c r="AG49">
        <v>2017</v>
      </c>
      <c r="AH49" s="20">
        <v>42767</v>
      </c>
    </row>
    <row r="50" spans="1:34" ht="76.5">
      <c r="A50">
        <v>2017</v>
      </c>
      <c r="B50" s="5" t="s">
        <v>1130</v>
      </c>
      <c r="C50" s="5" t="s">
        <v>2</v>
      </c>
      <c r="E50" s="13" t="s">
        <v>112</v>
      </c>
      <c r="F50" s="13" t="s">
        <v>112</v>
      </c>
      <c r="G50" s="5" t="s">
        <v>1190</v>
      </c>
      <c r="H50" s="13" t="s">
        <v>179</v>
      </c>
      <c r="I50" s="22" t="s">
        <v>184</v>
      </c>
      <c r="J50" s="22" t="s">
        <v>246</v>
      </c>
      <c r="K50" s="18" t="s">
        <v>1191</v>
      </c>
      <c r="L50" s="5" t="s">
        <v>11</v>
      </c>
      <c r="O50" s="4" t="s">
        <v>1132</v>
      </c>
      <c r="P50" s="4" t="s">
        <v>1133</v>
      </c>
      <c r="Q50" s="4" t="s">
        <v>1134</v>
      </c>
      <c r="R50" s="5" t="s">
        <v>274</v>
      </c>
      <c r="S50" s="5" t="s">
        <v>275</v>
      </c>
      <c r="T50" s="5" t="s">
        <v>276</v>
      </c>
      <c r="U50" s="18" t="s">
        <v>1192</v>
      </c>
      <c r="V50" s="20">
        <v>42754</v>
      </c>
      <c r="W50" s="20">
        <v>42754</v>
      </c>
      <c r="X50">
        <v>312</v>
      </c>
      <c r="Y50">
        <v>1314</v>
      </c>
      <c r="Z50">
        <v>0</v>
      </c>
      <c r="AC50" s="37" t="s">
        <v>1295</v>
      </c>
      <c r="AE50" s="20">
        <v>42767</v>
      </c>
      <c r="AF50" s="5" t="s">
        <v>132</v>
      </c>
      <c r="AG50">
        <v>2017</v>
      </c>
      <c r="AH50" s="20">
        <v>42767</v>
      </c>
    </row>
    <row r="51" spans="1:34" ht="76.5">
      <c r="A51">
        <v>2017</v>
      </c>
      <c r="B51" s="5" t="s">
        <v>1130</v>
      </c>
      <c r="C51" s="5" t="s">
        <v>2</v>
      </c>
      <c r="E51" s="13" t="s">
        <v>118</v>
      </c>
      <c r="F51" s="13" t="s">
        <v>118</v>
      </c>
      <c r="G51" s="5" t="s">
        <v>1193</v>
      </c>
      <c r="H51" s="13" t="s">
        <v>653</v>
      </c>
      <c r="I51" s="22" t="s">
        <v>612</v>
      </c>
      <c r="J51" s="22" t="s">
        <v>654</v>
      </c>
      <c r="K51" s="18" t="s">
        <v>1194</v>
      </c>
      <c r="L51" s="5" t="s">
        <v>11</v>
      </c>
      <c r="O51" s="4" t="s">
        <v>1132</v>
      </c>
      <c r="P51" s="4" t="s">
        <v>1133</v>
      </c>
      <c r="Q51" s="4" t="s">
        <v>1134</v>
      </c>
      <c r="R51" s="5" t="s">
        <v>274</v>
      </c>
      <c r="S51" s="5" t="s">
        <v>275</v>
      </c>
      <c r="T51" s="5" t="s">
        <v>276</v>
      </c>
      <c r="U51" s="18" t="s">
        <v>1194</v>
      </c>
      <c r="V51" s="20">
        <v>42754</v>
      </c>
      <c r="W51" s="20">
        <v>42754</v>
      </c>
      <c r="X51">
        <v>313</v>
      </c>
      <c r="Y51">
        <v>300</v>
      </c>
      <c r="Z51">
        <v>0</v>
      </c>
      <c r="AE51" s="20">
        <v>42767</v>
      </c>
      <c r="AF51" s="5" t="s">
        <v>132</v>
      </c>
      <c r="AG51">
        <v>2017</v>
      </c>
      <c r="AH51" s="20">
        <v>42767</v>
      </c>
    </row>
    <row r="52" spans="1:34" ht="76.5">
      <c r="A52">
        <v>2017</v>
      </c>
      <c r="B52" s="5" t="s">
        <v>1130</v>
      </c>
      <c r="C52" s="5" t="s">
        <v>2</v>
      </c>
      <c r="E52" s="13" t="s">
        <v>129</v>
      </c>
      <c r="F52" s="13" t="s">
        <v>129</v>
      </c>
      <c r="H52" s="13" t="s">
        <v>181</v>
      </c>
      <c r="I52" s="22" t="s">
        <v>243</v>
      </c>
      <c r="J52" s="22" t="s">
        <v>273</v>
      </c>
      <c r="K52" s="18" t="s">
        <v>1195</v>
      </c>
      <c r="L52" s="5" t="s">
        <v>11</v>
      </c>
      <c r="O52" s="4" t="s">
        <v>1132</v>
      </c>
      <c r="P52" s="4" t="s">
        <v>1133</v>
      </c>
      <c r="Q52" s="4" t="s">
        <v>1134</v>
      </c>
      <c r="R52" s="5" t="s">
        <v>274</v>
      </c>
      <c r="S52" s="5" t="s">
        <v>275</v>
      </c>
      <c r="T52" s="5" t="s">
        <v>276</v>
      </c>
      <c r="U52" s="18" t="s">
        <v>1196</v>
      </c>
      <c r="V52" s="20">
        <v>42755</v>
      </c>
      <c r="W52" s="20">
        <v>42755</v>
      </c>
      <c r="X52">
        <v>314</v>
      </c>
      <c r="Y52">
        <v>400</v>
      </c>
      <c r="Z52">
        <v>0</v>
      </c>
      <c r="AE52" s="20">
        <v>42767</v>
      </c>
      <c r="AF52" s="5" t="s">
        <v>132</v>
      </c>
      <c r="AG52">
        <v>2017</v>
      </c>
      <c r="AH52" s="20">
        <v>42767</v>
      </c>
    </row>
    <row r="53" spans="1:34" ht="102">
      <c r="A53">
        <v>2017</v>
      </c>
      <c r="B53" s="5" t="s">
        <v>1130</v>
      </c>
      <c r="C53" s="5" t="s">
        <v>2</v>
      </c>
      <c r="E53" s="13" t="s">
        <v>119</v>
      </c>
      <c r="F53" s="13" t="s">
        <v>119</v>
      </c>
      <c r="H53" s="13" t="s">
        <v>145</v>
      </c>
      <c r="I53" s="22" t="s">
        <v>199</v>
      </c>
      <c r="J53" s="22" t="s">
        <v>254</v>
      </c>
      <c r="K53" s="18" t="s">
        <v>1197</v>
      </c>
      <c r="L53" s="5" t="s">
        <v>11</v>
      </c>
      <c r="O53" s="4" t="s">
        <v>1132</v>
      </c>
      <c r="P53" s="4" t="s">
        <v>1133</v>
      </c>
      <c r="Q53" s="4" t="s">
        <v>1134</v>
      </c>
      <c r="R53" s="5" t="s">
        <v>274</v>
      </c>
      <c r="S53" s="5" t="s">
        <v>275</v>
      </c>
      <c r="T53" s="5" t="s">
        <v>276</v>
      </c>
      <c r="U53" s="18" t="s">
        <v>1197</v>
      </c>
      <c r="V53" s="20">
        <v>42761</v>
      </c>
      <c r="W53" s="20">
        <v>42761</v>
      </c>
      <c r="X53">
        <v>315</v>
      </c>
      <c r="Y53">
        <v>400</v>
      </c>
      <c r="Z53">
        <v>0</v>
      </c>
      <c r="AE53" s="20">
        <v>42767</v>
      </c>
      <c r="AF53" s="5" t="s">
        <v>132</v>
      </c>
      <c r="AG53">
        <v>2017</v>
      </c>
      <c r="AH53" s="20">
        <v>42767</v>
      </c>
    </row>
    <row r="54" spans="1:34" ht="63.75">
      <c r="A54">
        <v>2017</v>
      </c>
      <c r="B54" s="5" t="s">
        <v>1130</v>
      </c>
      <c r="C54" s="5" t="s">
        <v>2</v>
      </c>
      <c r="E54" s="13" t="s">
        <v>112</v>
      </c>
      <c r="F54" s="13" t="s">
        <v>112</v>
      </c>
      <c r="G54" s="5" t="s">
        <v>1198</v>
      </c>
      <c r="H54" s="13" t="s">
        <v>160</v>
      </c>
      <c r="I54" s="22" t="s">
        <v>218</v>
      </c>
      <c r="J54" s="22" t="s">
        <v>262</v>
      </c>
      <c r="K54" s="18" t="s">
        <v>1199</v>
      </c>
      <c r="L54" s="5" t="s">
        <v>11</v>
      </c>
      <c r="O54" s="4" t="s">
        <v>1132</v>
      </c>
      <c r="P54" s="4" t="s">
        <v>1133</v>
      </c>
      <c r="Q54" s="4" t="s">
        <v>1134</v>
      </c>
      <c r="R54" s="5" t="s">
        <v>274</v>
      </c>
      <c r="S54" s="5" t="s">
        <v>275</v>
      </c>
      <c r="T54" s="5" t="s">
        <v>279</v>
      </c>
      <c r="U54" s="18" t="s">
        <v>1200</v>
      </c>
      <c r="V54" s="20">
        <v>42759</v>
      </c>
      <c r="W54" s="20">
        <v>42759</v>
      </c>
      <c r="X54">
        <v>316</v>
      </c>
      <c r="Y54">
        <f>300+152+648</f>
        <v>1100</v>
      </c>
      <c r="Z54">
        <v>0</v>
      </c>
      <c r="AC54" s="37" t="s">
        <v>1329</v>
      </c>
      <c r="AE54" s="20">
        <v>42767</v>
      </c>
      <c r="AF54" s="5" t="s">
        <v>132</v>
      </c>
      <c r="AG54">
        <v>2017</v>
      </c>
      <c r="AH54" s="20">
        <v>42767</v>
      </c>
    </row>
    <row r="55" spans="1:34" ht="63.75">
      <c r="A55">
        <v>2017</v>
      </c>
      <c r="B55" s="5" t="s">
        <v>1130</v>
      </c>
      <c r="C55" s="5" t="s">
        <v>2</v>
      </c>
      <c r="E55" s="25" t="s">
        <v>111</v>
      </c>
      <c r="F55" s="25" t="s">
        <v>111</v>
      </c>
      <c r="G55" s="5" t="s">
        <v>1198</v>
      </c>
      <c r="H55" s="25" t="s">
        <v>142</v>
      </c>
      <c r="I55" s="22" t="s">
        <v>1018</v>
      </c>
      <c r="J55" s="22" t="s">
        <v>200</v>
      </c>
      <c r="K55" s="18" t="s">
        <v>1199</v>
      </c>
      <c r="L55" s="22" t="s">
        <v>11</v>
      </c>
      <c r="O55" s="4" t="s">
        <v>1132</v>
      </c>
      <c r="P55" s="4" t="s">
        <v>1133</v>
      </c>
      <c r="Q55" s="4" t="s">
        <v>1134</v>
      </c>
      <c r="R55" s="5" t="s">
        <v>274</v>
      </c>
      <c r="S55" s="5" t="s">
        <v>275</v>
      </c>
      <c r="T55" s="5" t="s">
        <v>279</v>
      </c>
      <c r="U55" s="18" t="s">
        <v>1200</v>
      </c>
      <c r="V55" s="20">
        <v>42759</v>
      </c>
      <c r="W55" s="20">
        <v>42759</v>
      </c>
      <c r="X55">
        <v>317</v>
      </c>
      <c r="Y55">
        <v>300</v>
      </c>
      <c r="Z55">
        <v>0</v>
      </c>
      <c r="AE55" s="20">
        <v>42767</v>
      </c>
      <c r="AF55" s="5" t="s">
        <v>132</v>
      </c>
      <c r="AG55">
        <v>2017</v>
      </c>
      <c r="AH55" s="20">
        <v>42767</v>
      </c>
    </row>
    <row r="56" spans="1:34" ht="76.5">
      <c r="A56">
        <v>2017</v>
      </c>
      <c r="B56" s="5" t="s">
        <v>1130</v>
      </c>
      <c r="C56" s="5" t="s">
        <v>2</v>
      </c>
      <c r="E56" s="13" t="s">
        <v>117</v>
      </c>
      <c r="F56" s="13" t="s">
        <v>117</v>
      </c>
      <c r="G56" s="5" t="s">
        <v>132</v>
      </c>
      <c r="H56" s="13" t="s">
        <v>138</v>
      </c>
      <c r="I56" s="22" t="s">
        <v>191</v>
      </c>
      <c r="J56" s="22" t="s">
        <v>251</v>
      </c>
      <c r="K56" s="18" t="s">
        <v>1201</v>
      </c>
      <c r="L56" s="5" t="s">
        <v>11</v>
      </c>
      <c r="O56" s="4" t="s">
        <v>1132</v>
      </c>
      <c r="P56" s="4" t="s">
        <v>1133</v>
      </c>
      <c r="Q56" s="4" t="s">
        <v>1134</v>
      </c>
      <c r="R56" s="5" t="s">
        <v>274</v>
      </c>
      <c r="S56" s="5" t="s">
        <v>275</v>
      </c>
      <c r="T56" s="5" t="s">
        <v>276</v>
      </c>
      <c r="U56" s="18" t="s">
        <v>1202</v>
      </c>
      <c r="V56" s="20">
        <v>42761</v>
      </c>
      <c r="W56" s="20">
        <v>42761</v>
      </c>
      <c r="X56">
        <v>318</v>
      </c>
      <c r="Y56">
        <f>500+204+997.12</f>
        <v>1701.12</v>
      </c>
      <c r="Z56">
        <v>0</v>
      </c>
      <c r="AA56" s="20">
        <v>42762</v>
      </c>
      <c r="AB56" s="37" t="s">
        <v>1401</v>
      </c>
      <c r="AC56" s="37" t="s">
        <v>1282</v>
      </c>
      <c r="AE56" s="20">
        <v>42767</v>
      </c>
      <c r="AF56" s="5" t="s">
        <v>132</v>
      </c>
      <c r="AG56">
        <v>2017</v>
      </c>
      <c r="AH56" s="20">
        <v>42767</v>
      </c>
    </row>
    <row r="57" spans="1:34" ht="51">
      <c r="A57">
        <v>2017</v>
      </c>
      <c r="B57" s="5" t="s">
        <v>1130</v>
      </c>
      <c r="C57" s="5" t="s">
        <v>2</v>
      </c>
      <c r="E57" s="13" t="s">
        <v>111</v>
      </c>
      <c r="F57" s="13" t="s">
        <v>111</v>
      </c>
      <c r="G57" s="5" t="s">
        <v>1203</v>
      </c>
      <c r="H57" s="13" t="s">
        <v>158</v>
      </c>
      <c r="I57" s="22" t="s">
        <v>205</v>
      </c>
      <c r="J57" s="22" t="s">
        <v>200</v>
      </c>
      <c r="K57" s="18" t="s">
        <v>1204</v>
      </c>
      <c r="L57" s="5" t="s">
        <v>11</v>
      </c>
      <c r="O57" s="4" t="s">
        <v>1132</v>
      </c>
      <c r="P57" s="4" t="s">
        <v>1133</v>
      </c>
      <c r="Q57" s="4" t="s">
        <v>1134</v>
      </c>
      <c r="R57" s="5" t="s">
        <v>274</v>
      </c>
      <c r="S57" s="5" t="s">
        <v>275</v>
      </c>
      <c r="T57" s="5" t="s">
        <v>279</v>
      </c>
      <c r="U57" s="18" t="s">
        <v>1204</v>
      </c>
      <c r="V57" s="20">
        <v>42761</v>
      </c>
      <c r="W57" s="20">
        <v>42761</v>
      </c>
      <c r="X57">
        <v>319</v>
      </c>
      <c r="Y57">
        <v>1000</v>
      </c>
      <c r="Z57">
        <v>0</v>
      </c>
      <c r="AC57" s="37" t="s">
        <v>1267</v>
      </c>
      <c r="AE57" s="20">
        <v>42767</v>
      </c>
      <c r="AF57" s="5" t="s">
        <v>132</v>
      </c>
      <c r="AG57">
        <v>2017</v>
      </c>
      <c r="AH57" s="20">
        <v>42767</v>
      </c>
    </row>
    <row r="58" spans="1:34" ht="38.25">
      <c r="A58">
        <v>2017</v>
      </c>
      <c r="B58" s="5" t="s">
        <v>1130</v>
      </c>
      <c r="C58" s="5" t="s">
        <v>2</v>
      </c>
      <c r="E58" s="13" t="s">
        <v>111</v>
      </c>
      <c r="F58" s="13" t="s">
        <v>111</v>
      </c>
      <c r="G58" s="5" t="s">
        <v>1205</v>
      </c>
      <c r="H58" s="13" t="s">
        <v>139</v>
      </c>
      <c r="I58" s="22" t="s">
        <v>192</v>
      </c>
      <c r="J58" s="22" t="s">
        <v>216</v>
      </c>
      <c r="K58" s="18" t="s">
        <v>1206</v>
      </c>
      <c r="L58" s="5" t="s">
        <v>11</v>
      </c>
      <c r="O58" s="4" t="s">
        <v>1132</v>
      </c>
      <c r="P58" s="4" t="s">
        <v>1133</v>
      </c>
      <c r="Q58" s="4" t="s">
        <v>1134</v>
      </c>
      <c r="R58" s="5" t="s">
        <v>274</v>
      </c>
      <c r="S58" s="5" t="s">
        <v>275</v>
      </c>
      <c r="T58" s="5" t="s">
        <v>276</v>
      </c>
      <c r="U58" s="18" t="s">
        <v>1207</v>
      </c>
      <c r="V58" s="20">
        <v>42761</v>
      </c>
      <c r="W58" s="20">
        <v>42761</v>
      </c>
      <c r="X58">
        <v>320</v>
      </c>
      <c r="Y58">
        <f>300+950.01</f>
        <v>1250.01</v>
      </c>
      <c r="Z58">
        <v>0</v>
      </c>
      <c r="AA58" s="20">
        <v>42766</v>
      </c>
      <c r="AB58" s="37" t="s">
        <v>1424</v>
      </c>
      <c r="AC58" s="37" t="s">
        <v>1299</v>
      </c>
      <c r="AE58" s="20">
        <v>42767</v>
      </c>
      <c r="AF58" s="5" t="s">
        <v>132</v>
      </c>
      <c r="AG58">
        <v>2017</v>
      </c>
      <c r="AH58" s="20">
        <v>42767</v>
      </c>
    </row>
    <row r="59" spans="1:34" ht="76.5">
      <c r="A59">
        <v>2017</v>
      </c>
      <c r="B59" s="5" t="s">
        <v>1130</v>
      </c>
      <c r="C59" s="5" t="s">
        <v>2</v>
      </c>
      <c r="E59" s="13" t="s">
        <v>119</v>
      </c>
      <c r="F59" s="13" t="s">
        <v>119</v>
      </c>
      <c r="H59" s="13" t="s">
        <v>683</v>
      </c>
      <c r="I59" s="22" t="s">
        <v>217</v>
      </c>
      <c r="J59" s="22" t="s">
        <v>220</v>
      </c>
      <c r="K59" s="18" t="s">
        <v>1208</v>
      </c>
      <c r="L59" s="5" t="s">
        <v>11</v>
      </c>
      <c r="O59" s="4" t="s">
        <v>1132</v>
      </c>
      <c r="P59" s="4" t="s">
        <v>1133</v>
      </c>
      <c r="Q59" s="4" t="s">
        <v>1134</v>
      </c>
      <c r="R59" s="5" t="s">
        <v>274</v>
      </c>
      <c r="S59" s="5" t="s">
        <v>275</v>
      </c>
      <c r="T59" s="5" t="s">
        <v>281</v>
      </c>
      <c r="U59" s="18" t="s">
        <v>1208</v>
      </c>
      <c r="V59" s="20">
        <v>42751</v>
      </c>
      <c r="W59" s="20">
        <v>42751</v>
      </c>
      <c r="X59">
        <v>321</v>
      </c>
      <c r="Y59">
        <f>300+175</f>
        <v>475</v>
      </c>
      <c r="Z59">
        <v>0</v>
      </c>
      <c r="AC59" s="37" t="s">
        <v>1339</v>
      </c>
      <c r="AE59" s="20">
        <v>42767</v>
      </c>
      <c r="AF59" s="5" t="s">
        <v>132</v>
      </c>
      <c r="AG59">
        <v>2017</v>
      </c>
      <c r="AH59" s="20">
        <v>42767</v>
      </c>
    </row>
    <row r="60" spans="1:34" ht="89.25">
      <c r="A60">
        <v>2017</v>
      </c>
      <c r="B60" s="5" t="s">
        <v>1130</v>
      </c>
      <c r="C60" s="5" t="s">
        <v>2</v>
      </c>
      <c r="E60" s="13" t="s">
        <v>634</v>
      </c>
      <c r="F60" s="13" t="s">
        <v>634</v>
      </c>
      <c r="H60" s="13" t="s">
        <v>987</v>
      </c>
      <c r="I60" s="22" t="s">
        <v>1209</v>
      </c>
      <c r="J60" s="22" t="s">
        <v>1210</v>
      </c>
      <c r="K60" s="18" t="s">
        <v>1211</v>
      </c>
      <c r="L60" s="5" t="s">
        <v>11</v>
      </c>
      <c r="O60" s="4" t="s">
        <v>1132</v>
      </c>
      <c r="P60" s="4" t="s">
        <v>1133</v>
      </c>
      <c r="Q60" s="4" t="s">
        <v>1134</v>
      </c>
      <c r="R60" s="5" t="s">
        <v>274</v>
      </c>
      <c r="S60" s="5" t="s">
        <v>275</v>
      </c>
      <c r="T60" s="5" t="s">
        <v>276</v>
      </c>
      <c r="U60" s="18" t="s">
        <v>1211</v>
      </c>
      <c r="V60" s="20">
        <v>42761</v>
      </c>
      <c r="W60" s="20">
        <v>42761</v>
      </c>
      <c r="X60">
        <v>322</v>
      </c>
      <c r="Y60">
        <v>400</v>
      </c>
      <c r="Z60">
        <v>0</v>
      </c>
      <c r="AA60" s="20">
        <v>42762</v>
      </c>
      <c r="AB60" s="37" t="s">
        <v>1361</v>
      </c>
      <c r="AE60" s="20">
        <v>42767</v>
      </c>
      <c r="AF60" s="5" t="s">
        <v>132</v>
      </c>
      <c r="AG60">
        <v>2017</v>
      </c>
      <c r="AH60" s="20">
        <v>42767</v>
      </c>
    </row>
    <row r="61" spans="1:34" ht="89.25">
      <c r="A61">
        <v>2017</v>
      </c>
      <c r="B61" s="5" t="s">
        <v>1130</v>
      </c>
      <c r="C61" s="5" t="s">
        <v>2</v>
      </c>
      <c r="E61" s="13" t="s">
        <v>114</v>
      </c>
      <c r="F61" s="13" t="s">
        <v>114</v>
      </c>
      <c r="H61" s="13" t="s">
        <v>1212</v>
      </c>
      <c r="I61" s="22" t="s">
        <v>244</v>
      </c>
      <c r="J61" s="22" t="s">
        <v>685</v>
      </c>
      <c r="K61" s="18" t="s">
        <v>1211</v>
      </c>
      <c r="L61" s="5" t="s">
        <v>11</v>
      </c>
      <c r="O61" s="4" t="s">
        <v>1132</v>
      </c>
      <c r="P61" s="4" t="s">
        <v>1133</v>
      </c>
      <c r="Q61" s="4" t="s">
        <v>1134</v>
      </c>
      <c r="R61" s="5" t="s">
        <v>274</v>
      </c>
      <c r="S61" s="5" t="s">
        <v>275</v>
      </c>
      <c r="T61" s="5" t="s">
        <v>276</v>
      </c>
      <c r="U61" s="18" t="s">
        <v>1211</v>
      </c>
      <c r="V61" s="20">
        <v>42761</v>
      </c>
      <c r="W61" s="20">
        <v>42761</v>
      </c>
      <c r="X61">
        <v>323</v>
      </c>
      <c r="Y61">
        <v>300</v>
      </c>
      <c r="Z61">
        <v>0</v>
      </c>
      <c r="AE61" s="20">
        <v>42767</v>
      </c>
      <c r="AF61" s="5" t="s">
        <v>132</v>
      </c>
      <c r="AG61">
        <v>2017</v>
      </c>
      <c r="AH61" s="20">
        <v>42767</v>
      </c>
    </row>
    <row r="62" spans="1:34" ht="89.25">
      <c r="A62">
        <v>2017</v>
      </c>
      <c r="B62" s="5" t="s">
        <v>1130</v>
      </c>
      <c r="C62" s="5" t="s">
        <v>2</v>
      </c>
      <c r="E62" s="13" t="s">
        <v>130</v>
      </c>
      <c r="F62" s="13" t="s">
        <v>130</v>
      </c>
      <c r="H62" s="13" t="s">
        <v>161</v>
      </c>
      <c r="I62" s="22" t="s">
        <v>219</v>
      </c>
      <c r="J62" s="22" t="s">
        <v>259</v>
      </c>
      <c r="K62" s="18" t="s">
        <v>1211</v>
      </c>
      <c r="L62" s="5" t="s">
        <v>11</v>
      </c>
      <c r="O62" s="4" t="s">
        <v>1132</v>
      </c>
      <c r="P62" s="4" t="s">
        <v>1133</v>
      </c>
      <c r="Q62" s="4" t="s">
        <v>1134</v>
      </c>
      <c r="R62" s="5" t="s">
        <v>274</v>
      </c>
      <c r="S62" s="5" t="s">
        <v>275</v>
      </c>
      <c r="T62" s="5" t="s">
        <v>276</v>
      </c>
      <c r="U62" s="18" t="s">
        <v>1211</v>
      </c>
      <c r="V62" s="20">
        <v>42761</v>
      </c>
      <c r="W62" s="20">
        <v>42761</v>
      </c>
      <c r="X62">
        <v>324</v>
      </c>
      <c r="Y62">
        <v>400</v>
      </c>
      <c r="Z62">
        <v>0</v>
      </c>
      <c r="AE62" s="20">
        <v>42767</v>
      </c>
      <c r="AF62" s="5" t="s">
        <v>132</v>
      </c>
      <c r="AG62">
        <v>2017</v>
      </c>
      <c r="AH62" s="20">
        <v>42767</v>
      </c>
    </row>
    <row r="63" spans="1:34" ht="51">
      <c r="A63">
        <v>2017</v>
      </c>
      <c r="B63" s="5" t="s">
        <v>1130</v>
      </c>
      <c r="C63" s="5" t="s">
        <v>2</v>
      </c>
      <c r="E63" s="25" t="s">
        <v>128</v>
      </c>
      <c r="F63" s="25" t="s">
        <v>128</v>
      </c>
      <c r="H63" s="25" t="s">
        <v>170</v>
      </c>
      <c r="I63" s="22" t="s">
        <v>221</v>
      </c>
      <c r="J63" s="22" t="s">
        <v>205</v>
      </c>
      <c r="K63" s="18" t="s">
        <v>1213</v>
      </c>
      <c r="L63" s="22" t="s">
        <v>11</v>
      </c>
      <c r="O63" s="4" t="s">
        <v>1132</v>
      </c>
      <c r="P63" s="4" t="s">
        <v>1133</v>
      </c>
      <c r="Q63" s="4" t="s">
        <v>1134</v>
      </c>
      <c r="R63" s="5" t="s">
        <v>274</v>
      </c>
      <c r="S63" s="5" t="s">
        <v>275</v>
      </c>
      <c r="T63" s="5" t="s">
        <v>279</v>
      </c>
      <c r="U63" s="18" t="s">
        <v>1213</v>
      </c>
      <c r="V63" s="20">
        <v>42761</v>
      </c>
      <c r="W63" s="20">
        <v>42761</v>
      </c>
      <c r="X63">
        <v>325</v>
      </c>
      <c r="Y63">
        <v>300</v>
      </c>
      <c r="Z63">
        <v>0</v>
      </c>
      <c r="AE63" s="20">
        <v>42767</v>
      </c>
      <c r="AF63" s="5" t="s">
        <v>132</v>
      </c>
      <c r="AG63">
        <v>2017</v>
      </c>
      <c r="AH63" s="20">
        <v>42767</v>
      </c>
    </row>
    <row r="64" spans="1:34" ht="63.75">
      <c r="A64">
        <v>2017</v>
      </c>
      <c r="B64" s="5" t="s">
        <v>1130</v>
      </c>
      <c r="C64" s="5" t="s">
        <v>2</v>
      </c>
      <c r="E64" s="13" t="s">
        <v>118</v>
      </c>
      <c r="F64" s="13" t="s">
        <v>118</v>
      </c>
      <c r="G64" s="5" t="s">
        <v>1214</v>
      </c>
      <c r="H64" s="13" t="s">
        <v>146</v>
      </c>
      <c r="I64" s="22" t="s">
        <v>201</v>
      </c>
      <c r="J64" s="22" t="s">
        <v>255</v>
      </c>
      <c r="K64" s="18" t="s">
        <v>1215</v>
      </c>
      <c r="L64" s="5" t="s">
        <v>11</v>
      </c>
      <c r="O64" s="4" t="s">
        <v>1132</v>
      </c>
      <c r="P64" s="4" t="s">
        <v>1133</v>
      </c>
      <c r="Q64" s="4" t="s">
        <v>1134</v>
      </c>
      <c r="R64" s="5" t="s">
        <v>274</v>
      </c>
      <c r="S64" s="5" t="s">
        <v>275</v>
      </c>
      <c r="T64" s="5" t="s">
        <v>276</v>
      </c>
      <c r="U64" s="18" t="s">
        <v>1215</v>
      </c>
      <c r="V64" s="20">
        <v>42765</v>
      </c>
      <c r="W64" s="20">
        <v>42765</v>
      </c>
      <c r="X64">
        <v>326</v>
      </c>
      <c r="Y64">
        <f>400+62+1038</f>
        <v>1500</v>
      </c>
      <c r="Z64">
        <v>0</v>
      </c>
      <c r="AE64" s="20">
        <v>42767</v>
      </c>
      <c r="AF64" s="5" t="s">
        <v>132</v>
      </c>
      <c r="AG64">
        <v>2017</v>
      </c>
      <c r="AH64" s="20">
        <v>42767</v>
      </c>
    </row>
    <row r="65" spans="1:34" ht="89.25">
      <c r="A65">
        <v>2017</v>
      </c>
      <c r="B65" s="5" t="s">
        <v>1130</v>
      </c>
      <c r="C65" s="5" t="s">
        <v>2</v>
      </c>
      <c r="E65" s="13" t="s">
        <v>634</v>
      </c>
      <c r="F65" s="13" t="s">
        <v>634</v>
      </c>
      <c r="H65" s="13" t="s">
        <v>149</v>
      </c>
      <c r="I65" s="22" t="s">
        <v>147</v>
      </c>
      <c r="J65" s="22" t="s">
        <v>246</v>
      </c>
      <c r="K65" s="18" t="s">
        <v>1216</v>
      </c>
      <c r="L65" s="5" t="s">
        <v>11</v>
      </c>
      <c r="O65" s="4" t="s">
        <v>1132</v>
      </c>
      <c r="P65" s="4" t="s">
        <v>1133</v>
      </c>
      <c r="Q65" s="4" t="s">
        <v>1134</v>
      </c>
      <c r="R65" s="5" t="s">
        <v>274</v>
      </c>
      <c r="S65" s="5" t="s">
        <v>275</v>
      </c>
      <c r="T65" s="5" t="s">
        <v>276</v>
      </c>
      <c r="U65" s="18" t="s">
        <v>1216</v>
      </c>
      <c r="V65" s="20">
        <v>42761</v>
      </c>
      <c r="W65" s="20">
        <v>42761</v>
      </c>
      <c r="X65">
        <v>327</v>
      </c>
      <c r="Y65">
        <v>400</v>
      </c>
      <c r="Z65">
        <v>0</v>
      </c>
      <c r="AE65" s="20">
        <v>42767</v>
      </c>
      <c r="AF65" s="5" t="s">
        <v>132</v>
      </c>
      <c r="AG65">
        <v>2017</v>
      </c>
      <c r="AH65" s="20">
        <v>42767</v>
      </c>
    </row>
    <row r="66" spans="1:34" ht="76.5">
      <c r="A66">
        <v>2017</v>
      </c>
      <c r="B66" s="5" t="s">
        <v>1130</v>
      </c>
      <c r="C66" s="5" t="s">
        <v>2</v>
      </c>
      <c r="E66" s="13" t="s">
        <v>119</v>
      </c>
      <c r="F66" s="13" t="s">
        <v>119</v>
      </c>
      <c r="H66" s="13" t="s">
        <v>1217</v>
      </c>
      <c r="I66" s="22" t="s">
        <v>679</v>
      </c>
      <c r="J66" s="22" t="s">
        <v>730</v>
      </c>
      <c r="K66" s="18" t="s">
        <v>1218</v>
      </c>
      <c r="L66" s="5" t="s">
        <v>11</v>
      </c>
      <c r="O66" s="4" t="s">
        <v>1132</v>
      </c>
      <c r="P66" s="4" t="s">
        <v>1133</v>
      </c>
      <c r="Q66" s="4" t="s">
        <v>1134</v>
      </c>
      <c r="R66" s="5" t="s">
        <v>274</v>
      </c>
      <c r="S66" s="5" t="s">
        <v>275</v>
      </c>
      <c r="T66" s="5" t="s">
        <v>279</v>
      </c>
      <c r="U66" s="18" t="s">
        <v>1218</v>
      </c>
      <c r="V66" s="20">
        <v>42744</v>
      </c>
      <c r="W66" s="20">
        <v>42744</v>
      </c>
      <c r="X66">
        <v>328</v>
      </c>
      <c r="Y66">
        <v>300</v>
      </c>
      <c r="Z66">
        <v>0</v>
      </c>
      <c r="AE66" s="20">
        <v>42767</v>
      </c>
      <c r="AF66" s="5" t="s">
        <v>132</v>
      </c>
      <c r="AG66">
        <v>2017</v>
      </c>
      <c r="AH66" s="20">
        <v>42767</v>
      </c>
    </row>
    <row r="67" spans="1:34" ht="76.5">
      <c r="A67">
        <v>2017</v>
      </c>
      <c r="B67" s="5" t="s">
        <v>1130</v>
      </c>
      <c r="C67" s="5" t="s">
        <v>2</v>
      </c>
      <c r="E67" s="13" t="s">
        <v>119</v>
      </c>
      <c r="F67" s="13" t="s">
        <v>119</v>
      </c>
      <c r="H67" s="13" t="s">
        <v>1219</v>
      </c>
      <c r="I67" s="22" t="s">
        <v>1220</v>
      </c>
      <c r="J67" s="22" t="s">
        <v>248</v>
      </c>
      <c r="K67" s="18" t="s">
        <v>1218</v>
      </c>
      <c r="L67" s="5" t="s">
        <v>11</v>
      </c>
      <c r="O67" s="4" t="s">
        <v>1132</v>
      </c>
      <c r="P67" s="4" t="s">
        <v>1133</v>
      </c>
      <c r="Q67" s="4" t="s">
        <v>1134</v>
      </c>
      <c r="R67" s="5" t="s">
        <v>274</v>
      </c>
      <c r="S67" s="5" t="s">
        <v>275</v>
      </c>
      <c r="T67" s="5" t="s">
        <v>279</v>
      </c>
      <c r="U67" s="18" t="s">
        <v>1218</v>
      </c>
      <c r="V67" s="20">
        <v>42744</v>
      </c>
      <c r="W67" s="20">
        <v>42744</v>
      </c>
      <c r="X67">
        <v>329</v>
      </c>
      <c r="Y67">
        <v>300</v>
      </c>
      <c r="Z67">
        <v>0</v>
      </c>
      <c r="AE67" s="20">
        <v>42767</v>
      </c>
      <c r="AF67" s="5" t="s">
        <v>132</v>
      </c>
      <c r="AG67">
        <v>2017</v>
      </c>
      <c r="AH67" s="20">
        <v>42767</v>
      </c>
    </row>
    <row r="68" spans="1:34" ht="63.75">
      <c r="A68" s="7">
        <v>2017</v>
      </c>
      <c r="B68" s="10" t="s">
        <v>291</v>
      </c>
      <c r="C68" s="7" t="s">
        <v>2</v>
      </c>
      <c r="E68" s="12" t="s">
        <v>112</v>
      </c>
      <c r="F68" s="12" t="s">
        <v>112</v>
      </c>
      <c r="H68" s="14" t="s">
        <v>179</v>
      </c>
      <c r="I68" s="4" t="s">
        <v>184</v>
      </c>
      <c r="J68" s="4" t="s">
        <v>246</v>
      </c>
      <c r="K68" s="17" t="s">
        <v>339</v>
      </c>
      <c r="L68" s="7" t="s">
        <v>11</v>
      </c>
      <c r="O68" s="4" t="s">
        <v>274</v>
      </c>
      <c r="P68" s="4" t="s">
        <v>275</v>
      </c>
      <c r="Q68" s="4" t="s">
        <v>281</v>
      </c>
      <c r="R68" s="4" t="s">
        <v>274</v>
      </c>
      <c r="S68" s="4" t="s">
        <v>275</v>
      </c>
      <c r="T68" s="4" t="s">
        <v>276</v>
      </c>
      <c r="U68" s="17" t="s">
        <v>339</v>
      </c>
      <c r="V68" s="19">
        <v>42767</v>
      </c>
      <c r="W68" s="20">
        <v>42769</v>
      </c>
      <c r="X68" s="7">
        <v>1</v>
      </c>
      <c r="Y68">
        <f>1400+300+93+1450</f>
        <v>3243</v>
      </c>
      <c r="Z68">
        <v>0</v>
      </c>
      <c r="AA68" s="42">
        <v>42781</v>
      </c>
      <c r="AB68" s="38" t="s">
        <v>1391</v>
      </c>
      <c r="AC68" s="38" t="s">
        <v>1284</v>
      </c>
      <c r="AE68" s="20">
        <v>42804</v>
      </c>
      <c r="AF68" s="4" t="s">
        <v>132</v>
      </c>
      <c r="AG68">
        <v>2017</v>
      </c>
      <c r="AH68" s="20">
        <v>42804</v>
      </c>
    </row>
    <row r="69" spans="1:34" ht="51">
      <c r="A69" s="7">
        <v>2017</v>
      </c>
      <c r="B69" s="10" t="s">
        <v>291</v>
      </c>
      <c r="C69" s="10" t="s">
        <v>2</v>
      </c>
      <c r="E69" s="13" t="s">
        <v>115</v>
      </c>
      <c r="F69" s="13" t="s">
        <v>115</v>
      </c>
      <c r="H69" s="15" t="s">
        <v>296</v>
      </c>
      <c r="I69" s="4" t="s">
        <v>189</v>
      </c>
      <c r="J69" s="4" t="s">
        <v>240</v>
      </c>
      <c r="K69" s="18" t="s">
        <v>340</v>
      </c>
      <c r="L69" s="10" t="s">
        <v>11</v>
      </c>
      <c r="O69" s="5" t="s">
        <v>274</v>
      </c>
      <c r="P69" s="5" t="s">
        <v>275</v>
      </c>
      <c r="Q69" s="5" t="s">
        <v>281</v>
      </c>
      <c r="R69" s="5" t="s">
        <v>274</v>
      </c>
      <c r="S69" s="5" t="s">
        <v>275</v>
      </c>
      <c r="T69" s="5" t="s">
        <v>276</v>
      </c>
      <c r="U69" s="18" t="s">
        <v>340</v>
      </c>
      <c r="V69" s="20">
        <v>42767</v>
      </c>
      <c r="W69" s="20">
        <v>42769</v>
      </c>
      <c r="X69" s="7">
        <v>2</v>
      </c>
      <c r="Y69">
        <f>1400+300</f>
        <v>1700</v>
      </c>
      <c r="Z69">
        <v>0</v>
      </c>
      <c r="AE69" s="20">
        <v>42804</v>
      </c>
      <c r="AF69" s="5" t="s">
        <v>132</v>
      </c>
      <c r="AG69">
        <v>2017</v>
      </c>
      <c r="AH69" s="20">
        <v>42804</v>
      </c>
    </row>
    <row r="70" spans="1:34" ht="38.25">
      <c r="A70" s="7">
        <v>2017</v>
      </c>
      <c r="B70" s="10" t="s">
        <v>291</v>
      </c>
      <c r="C70" s="11" t="s">
        <v>2</v>
      </c>
      <c r="E70" s="13" t="s">
        <v>119</v>
      </c>
      <c r="F70" s="13" t="s">
        <v>119</v>
      </c>
      <c r="H70" s="15" t="s">
        <v>297</v>
      </c>
      <c r="I70" s="5" t="s">
        <v>202</v>
      </c>
      <c r="J70" s="5"/>
      <c r="K70" s="18" t="s">
        <v>341</v>
      </c>
      <c r="L70" s="11" t="s">
        <v>11</v>
      </c>
      <c r="O70" s="5" t="s">
        <v>274</v>
      </c>
      <c r="P70" s="5" t="s">
        <v>275</v>
      </c>
      <c r="Q70" s="5" t="s">
        <v>281</v>
      </c>
      <c r="R70" s="5" t="s">
        <v>274</v>
      </c>
      <c r="S70" s="5" t="s">
        <v>275</v>
      </c>
      <c r="T70" s="5" t="s">
        <v>279</v>
      </c>
      <c r="U70" s="18" t="s">
        <v>341</v>
      </c>
      <c r="V70" s="20">
        <v>42769</v>
      </c>
      <c r="W70" s="20">
        <v>42770</v>
      </c>
      <c r="X70" s="7">
        <v>3</v>
      </c>
      <c r="Y70">
        <f>700+300+717.14</f>
        <v>1717.1399999999999</v>
      </c>
      <c r="Z70">
        <v>0</v>
      </c>
      <c r="AA70" s="42">
        <v>42802</v>
      </c>
      <c r="AB70" s="38" t="s">
        <v>1382</v>
      </c>
      <c r="AC70" s="38" t="s">
        <v>1240</v>
      </c>
      <c r="AE70" s="20">
        <v>42804</v>
      </c>
      <c r="AF70" s="5" t="s">
        <v>132</v>
      </c>
      <c r="AG70">
        <v>2017</v>
      </c>
      <c r="AH70" s="20">
        <v>42804</v>
      </c>
    </row>
    <row r="71" spans="1:34" ht="38.25">
      <c r="A71" s="7">
        <v>2017</v>
      </c>
      <c r="B71" s="10" t="s">
        <v>291</v>
      </c>
      <c r="C71" s="11" t="s">
        <v>2</v>
      </c>
      <c r="E71" s="13" t="s">
        <v>114</v>
      </c>
      <c r="F71" s="13" t="s">
        <v>114</v>
      </c>
      <c r="G71" s="10"/>
      <c r="H71" s="15" t="s">
        <v>159</v>
      </c>
      <c r="I71" s="5" t="s">
        <v>214</v>
      </c>
      <c r="J71" s="5" t="s">
        <v>242</v>
      </c>
      <c r="K71" s="18" t="s">
        <v>342</v>
      </c>
      <c r="L71" s="11" t="s">
        <v>11</v>
      </c>
      <c r="O71" s="5" t="s">
        <v>274</v>
      </c>
      <c r="P71" s="5" t="s">
        <v>275</v>
      </c>
      <c r="Q71" s="5" t="s">
        <v>281</v>
      </c>
      <c r="R71" s="5" t="s">
        <v>274</v>
      </c>
      <c r="S71" s="5" t="s">
        <v>275</v>
      </c>
      <c r="T71" s="5" t="s">
        <v>278</v>
      </c>
      <c r="U71" s="18" t="s">
        <v>342</v>
      </c>
      <c r="V71" s="20">
        <v>42769</v>
      </c>
      <c r="W71" s="20">
        <v>42771</v>
      </c>
      <c r="X71" s="7">
        <v>4</v>
      </c>
      <c r="Y71">
        <f>1700+400+1277.76</f>
        <v>3377.76</v>
      </c>
      <c r="Z71">
        <v>1126.24</v>
      </c>
      <c r="AA71" s="42">
        <v>42776</v>
      </c>
      <c r="AB71" s="38" t="s">
        <v>1386</v>
      </c>
      <c r="AC71" s="38" t="s">
        <v>1243</v>
      </c>
      <c r="AE71" s="20">
        <v>42804</v>
      </c>
      <c r="AF71" s="5" t="s">
        <v>132</v>
      </c>
      <c r="AG71">
        <v>2017</v>
      </c>
      <c r="AH71" s="20">
        <v>42804</v>
      </c>
    </row>
    <row r="72" spans="1:34" ht="51">
      <c r="A72" s="7">
        <v>2017</v>
      </c>
      <c r="B72" s="10" t="s">
        <v>291</v>
      </c>
      <c r="C72" s="11" t="s">
        <v>2</v>
      </c>
      <c r="E72" s="13" t="s">
        <v>111</v>
      </c>
      <c r="F72" s="13" t="s">
        <v>111</v>
      </c>
      <c r="H72" s="16" t="s">
        <v>176</v>
      </c>
      <c r="I72" s="5" t="s">
        <v>205</v>
      </c>
      <c r="J72" s="5" t="s">
        <v>200</v>
      </c>
      <c r="K72" s="18" t="s">
        <v>343</v>
      </c>
      <c r="L72" s="11" t="s">
        <v>11</v>
      </c>
      <c r="O72" s="5" t="s">
        <v>274</v>
      </c>
      <c r="P72" s="5" t="s">
        <v>275</v>
      </c>
      <c r="Q72" s="5" t="s">
        <v>281</v>
      </c>
      <c r="R72" s="5" t="s">
        <v>274</v>
      </c>
      <c r="S72" s="5" t="s">
        <v>275</v>
      </c>
      <c r="T72" s="5" t="s">
        <v>276</v>
      </c>
      <c r="U72" s="18" t="s">
        <v>343</v>
      </c>
      <c r="V72" s="20">
        <v>42774</v>
      </c>
      <c r="W72" s="20">
        <v>42776</v>
      </c>
      <c r="X72" s="7">
        <v>5</v>
      </c>
      <c r="Y72">
        <f>1400+300+133+1363</f>
        <v>3196</v>
      </c>
      <c r="Z72">
        <v>4</v>
      </c>
      <c r="AC72" s="39" t="s">
        <v>1259</v>
      </c>
      <c r="AE72" s="20">
        <v>42804</v>
      </c>
      <c r="AF72" s="5" t="s">
        <v>132</v>
      </c>
      <c r="AG72">
        <v>2017</v>
      </c>
      <c r="AH72" s="20">
        <v>42804</v>
      </c>
    </row>
    <row r="73" spans="1:34" ht="38.25">
      <c r="A73" s="7">
        <v>2017</v>
      </c>
      <c r="B73" s="10" t="s">
        <v>291</v>
      </c>
      <c r="C73" s="11" t="s">
        <v>2</v>
      </c>
      <c r="E73" s="13" t="s">
        <v>114</v>
      </c>
      <c r="F73" s="13" t="s">
        <v>114</v>
      </c>
      <c r="H73" s="15" t="s">
        <v>298</v>
      </c>
      <c r="I73" s="5" t="s">
        <v>226</v>
      </c>
      <c r="J73" s="5" t="s">
        <v>266</v>
      </c>
      <c r="K73" s="18" t="s">
        <v>344</v>
      </c>
      <c r="L73" s="11" t="s">
        <v>11</v>
      </c>
      <c r="O73" s="5" t="s">
        <v>274</v>
      </c>
      <c r="P73" s="5" t="s">
        <v>275</v>
      </c>
      <c r="Q73" s="5" t="s">
        <v>281</v>
      </c>
      <c r="R73" s="5" t="s">
        <v>274</v>
      </c>
      <c r="S73" s="5" t="s">
        <v>275</v>
      </c>
      <c r="T73" s="5" t="s">
        <v>279</v>
      </c>
      <c r="U73" s="18" t="s">
        <v>344</v>
      </c>
      <c r="V73" s="20">
        <v>42776</v>
      </c>
      <c r="W73" s="20">
        <v>42777</v>
      </c>
      <c r="X73" s="7">
        <v>6</v>
      </c>
      <c r="Y73">
        <f>850+400+914.4</f>
        <v>2164.4</v>
      </c>
      <c r="Z73">
        <v>0</v>
      </c>
      <c r="AA73" s="42">
        <v>42779</v>
      </c>
      <c r="AB73" s="38" t="s">
        <v>1380</v>
      </c>
      <c r="AC73" s="38" t="s">
        <v>1237</v>
      </c>
      <c r="AE73" s="20">
        <v>42804</v>
      </c>
      <c r="AF73" s="5" t="s">
        <v>132</v>
      </c>
      <c r="AG73">
        <v>2017</v>
      </c>
      <c r="AH73" s="20">
        <v>42804</v>
      </c>
    </row>
    <row r="74" spans="1:34" ht="38.25">
      <c r="A74" s="7">
        <v>2017</v>
      </c>
      <c r="B74" s="10" t="s">
        <v>291</v>
      </c>
      <c r="C74" s="11" t="s">
        <v>2</v>
      </c>
      <c r="E74" s="13" t="s">
        <v>113</v>
      </c>
      <c r="F74" s="13" t="s">
        <v>113</v>
      </c>
      <c r="H74" s="15" t="s">
        <v>299</v>
      </c>
      <c r="I74" s="5" t="s">
        <v>200</v>
      </c>
      <c r="J74" s="5" t="s">
        <v>300</v>
      </c>
      <c r="K74" s="18" t="s">
        <v>345</v>
      </c>
      <c r="L74" s="11" t="s">
        <v>11</v>
      </c>
      <c r="O74" s="5" t="s">
        <v>274</v>
      </c>
      <c r="P74" s="5" t="s">
        <v>275</v>
      </c>
      <c r="Q74" s="5" t="s">
        <v>281</v>
      </c>
      <c r="R74" s="5" t="s">
        <v>274</v>
      </c>
      <c r="S74" s="5" t="s">
        <v>275</v>
      </c>
      <c r="T74" s="5" t="s">
        <v>278</v>
      </c>
      <c r="U74" s="18" t="s">
        <v>345</v>
      </c>
      <c r="V74" s="20">
        <v>42776</v>
      </c>
      <c r="W74" s="20">
        <v>42778</v>
      </c>
      <c r="X74" s="7">
        <v>7</v>
      </c>
      <c r="Y74">
        <f>1700+400+112+2288.14</f>
        <v>4500.139999999999</v>
      </c>
      <c r="Z74">
        <v>0</v>
      </c>
      <c r="AE74" s="20">
        <v>42804</v>
      </c>
      <c r="AF74" s="5" t="s">
        <v>132</v>
      </c>
      <c r="AG74">
        <v>2017</v>
      </c>
      <c r="AH74" s="20">
        <v>42804</v>
      </c>
    </row>
    <row r="75" spans="1:34" ht="38.25">
      <c r="A75" s="7">
        <v>2017</v>
      </c>
      <c r="B75" s="10" t="s">
        <v>291</v>
      </c>
      <c r="C75" s="11" t="s">
        <v>2</v>
      </c>
      <c r="E75" s="13" t="s">
        <v>114</v>
      </c>
      <c r="F75" s="13" t="s">
        <v>114</v>
      </c>
      <c r="G75" s="10"/>
      <c r="H75" s="15" t="s">
        <v>134</v>
      </c>
      <c r="I75" s="5" t="s">
        <v>301</v>
      </c>
      <c r="J75" s="5" t="s">
        <v>247</v>
      </c>
      <c r="K75" s="18" t="s">
        <v>346</v>
      </c>
      <c r="L75" s="11" t="s">
        <v>11</v>
      </c>
      <c r="O75" s="5" t="s">
        <v>274</v>
      </c>
      <c r="P75" s="5" t="s">
        <v>275</v>
      </c>
      <c r="Q75" s="5" t="s">
        <v>281</v>
      </c>
      <c r="R75" s="5" t="s">
        <v>274</v>
      </c>
      <c r="S75" s="5" t="s">
        <v>275</v>
      </c>
      <c r="T75" s="5" t="s">
        <v>277</v>
      </c>
      <c r="U75" s="18" t="s">
        <v>346</v>
      </c>
      <c r="V75" s="20">
        <v>42775</v>
      </c>
      <c r="W75" s="20">
        <v>42777</v>
      </c>
      <c r="X75" s="7">
        <v>8</v>
      </c>
      <c r="Y75">
        <f>1400+300+1226</f>
        <v>2926</v>
      </c>
      <c r="Z75">
        <v>74</v>
      </c>
      <c r="AC75" s="38" t="s">
        <v>1342</v>
      </c>
      <c r="AE75" s="20">
        <v>42804</v>
      </c>
      <c r="AF75" s="5" t="s">
        <v>132</v>
      </c>
      <c r="AG75">
        <v>2017</v>
      </c>
      <c r="AH75" s="20">
        <v>42804</v>
      </c>
    </row>
    <row r="76" spans="1:34" ht="38.25">
      <c r="A76" s="7">
        <v>2017</v>
      </c>
      <c r="B76" s="10" t="s">
        <v>291</v>
      </c>
      <c r="C76" s="11" t="s">
        <v>2</v>
      </c>
      <c r="E76" s="13" t="s">
        <v>114</v>
      </c>
      <c r="F76" s="13" t="s">
        <v>114</v>
      </c>
      <c r="G76" s="10"/>
      <c r="H76" s="15" t="s">
        <v>302</v>
      </c>
      <c r="I76" s="5" t="s">
        <v>207</v>
      </c>
      <c r="J76" s="5" t="s">
        <v>240</v>
      </c>
      <c r="K76" s="18" t="s">
        <v>347</v>
      </c>
      <c r="L76" s="11" t="s">
        <v>11</v>
      </c>
      <c r="O76" s="5" t="s">
        <v>274</v>
      </c>
      <c r="P76" s="5" t="s">
        <v>275</v>
      </c>
      <c r="Q76" s="5" t="s">
        <v>281</v>
      </c>
      <c r="R76" s="5" t="s">
        <v>274</v>
      </c>
      <c r="S76" s="5" t="s">
        <v>275</v>
      </c>
      <c r="T76" s="5" t="s">
        <v>276</v>
      </c>
      <c r="U76" s="18" t="s">
        <v>347</v>
      </c>
      <c r="V76" s="20">
        <v>42775</v>
      </c>
      <c r="W76" s="20">
        <v>42776</v>
      </c>
      <c r="X76" s="7">
        <v>9</v>
      </c>
      <c r="Y76">
        <f>850+400+1300</f>
        <v>2550</v>
      </c>
      <c r="Z76">
        <v>0</v>
      </c>
      <c r="AC76" s="38" t="s">
        <v>1274</v>
      </c>
      <c r="AE76" s="20">
        <v>42804</v>
      </c>
      <c r="AF76" s="5" t="s">
        <v>132</v>
      </c>
      <c r="AG76">
        <v>2017</v>
      </c>
      <c r="AH76" s="20">
        <v>42804</v>
      </c>
    </row>
    <row r="77" spans="1:34" ht="38.25">
      <c r="A77" s="7">
        <v>2017</v>
      </c>
      <c r="B77" s="10" t="s">
        <v>291</v>
      </c>
      <c r="C77" s="11" t="s">
        <v>2</v>
      </c>
      <c r="E77" s="13" t="s">
        <v>116</v>
      </c>
      <c r="F77" s="13" t="s">
        <v>116</v>
      </c>
      <c r="G77" s="11"/>
      <c r="H77" s="15" t="s">
        <v>303</v>
      </c>
      <c r="I77" s="5" t="s">
        <v>190</v>
      </c>
      <c r="J77" s="5"/>
      <c r="K77" s="18" t="s">
        <v>347</v>
      </c>
      <c r="L77" s="11" t="s">
        <v>11</v>
      </c>
      <c r="O77" s="5" t="s">
        <v>274</v>
      </c>
      <c r="P77" s="5" t="s">
        <v>275</v>
      </c>
      <c r="Q77" s="5" t="s">
        <v>281</v>
      </c>
      <c r="R77" s="5" t="s">
        <v>274</v>
      </c>
      <c r="S77" s="5" t="s">
        <v>275</v>
      </c>
      <c r="T77" s="5" t="s">
        <v>276</v>
      </c>
      <c r="U77" s="18" t="s">
        <v>347</v>
      </c>
      <c r="V77" s="20">
        <v>42775</v>
      </c>
      <c r="W77" s="20">
        <v>42776</v>
      </c>
      <c r="X77" s="7">
        <v>10</v>
      </c>
      <c r="Y77">
        <f>1400+300</f>
        <v>1700</v>
      </c>
      <c r="Z77">
        <v>0</v>
      </c>
      <c r="AE77" s="20">
        <v>42804</v>
      </c>
      <c r="AF77" s="5" t="s">
        <v>132</v>
      </c>
      <c r="AG77">
        <v>2017</v>
      </c>
      <c r="AH77" s="20">
        <v>42804</v>
      </c>
    </row>
    <row r="78" spans="1:34" ht="51">
      <c r="A78" s="7">
        <v>2017</v>
      </c>
      <c r="B78" s="10" t="s">
        <v>291</v>
      </c>
      <c r="C78" s="11" t="s">
        <v>2</v>
      </c>
      <c r="E78" s="13" t="s">
        <v>110</v>
      </c>
      <c r="F78" s="13" t="s">
        <v>110</v>
      </c>
      <c r="G78" s="11"/>
      <c r="H78" s="15" t="s">
        <v>137</v>
      </c>
      <c r="I78" s="5" t="s">
        <v>188</v>
      </c>
      <c r="J78" s="5" t="s">
        <v>250</v>
      </c>
      <c r="K78" s="18" t="s">
        <v>348</v>
      </c>
      <c r="L78" s="11" t="s">
        <v>11</v>
      </c>
      <c r="O78" s="5" t="s">
        <v>274</v>
      </c>
      <c r="P78" s="5" t="s">
        <v>275</v>
      </c>
      <c r="Q78" s="5" t="s">
        <v>281</v>
      </c>
      <c r="R78" s="5" t="s">
        <v>274</v>
      </c>
      <c r="S78" s="5" t="s">
        <v>275</v>
      </c>
      <c r="T78" s="5" t="s">
        <v>276</v>
      </c>
      <c r="U78" s="18" t="s">
        <v>348</v>
      </c>
      <c r="V78" s="20">
        <v>42767</v>
      </c>
      <c r="W78" s="20">
        <v>42769</v>
      </c>
      <c r="X78" s="7">
        <v>11</v>
      </c>
      <c r="Y78">
        <f>1700+400</f>
        <v>2100</v>
      </c>
      <c r="Z78">
        <v>0</v>
      </c>
      <c r="AE78" s="20">
        <v>42804</v>
      </c>
      <c r="AF78" s="5" t="s">
        <v>132</v>
      </c>
      <c r="AG78">
        <v>2017</v>
      </c>
      <c r="AH78" s="20">
        <v>42804</v>
      </c>
    </row>
    <row r="79" spans="1:34" ht="89.25">
      <c r="A79" s="7">
        <v>2017</v>
      </c>
      <c r="B79" s="10" t="s">
        <v>291</v>
      </c>
      <c r="C79" s="11" t="s">
        <v>2</v>
      </c>
      <c r="E79" s="13" t="s">
        <v>116</v>
      </c>
      <c r="F79" s="13" t="s">
        <v>116</v>
      </c>
      <c r="G79" s="11"/>
      <c r="H79" s="15" t="s">
        <v>304</v>
      </c>
      <c r="I79" s="5" t="s">
        <v>208</v>
      </c>
      <c r="J79" s="5" t="s">
        <v>229</v>
      </c>
      <c r="K79" s="18" t="s">
        <v>349</v>
      </c>
      <c r="L79" s="11" t="s">
        <v>11</v>
      </c>
      <c r="O79" s="5" t="s">
        <v>274</v>
      </c>
      <c r="P79" s="5" t="s">
        <v>275</v>
      </c>
      <c r="Q79" s="5" t="s">
        <v>281</v>
      </c>
      <c r="R79" s="5" t="s">
        <v>274</v>
      </c>
      <c r="S79" s="5" t="s">
        <v>275</v>
      </c>
      <c r="T79" s="5" t="s">
        <v>276</v>
      </c>
      <c r="U79" s="18" t="s">
        <v>349</v>
      </c>
      <c r="V79" s="20">
        <v>42767</v>
      </c>
      <c r="W79" s="20">
        <v>42769</v>
      </c>
      <c r="X79" s="7">
        <v>12</v>
      </c>
      <c r="Y79">
        <f>1400+300</f>
        <v>1700</v>
      </c>
      <c r="Z79">
        <v>0</v>
      </c>
      <c r="AE79" s="20">
        <v>42804</v>
      </c>
      <c r="AF79" s="5" t="s">
        <v>132</v>
      </c>
      <c r="AG79">
        <v>2017</v>
      </c>
      <c r="AH79" s="20">
        <v>42804</v>
      </c>
    </row>
    <row r="80" spans="1:34" ht="89.25">
      <c r="A80" s="7">
        <v>2017</v>
      </c>
      <c r="B80" s="10" t="s">
        <v>291</v>
      </c>
      <c r="C80" s="11" t="s">
        <v>2</v>
      </c>
      <c r="E80" s="13" t="s">
        <v>118</v>
      </c>
      <c r="F80" s="13" t="s">
        <v>118</v>
      </c>
      <c r="H80" s="15" t="s">
        <v>144</v>
      </c>
      <c r="I80" s="5" t="s">
        <v>224</v>
      </c>
      <c r="J80" s="5" t="s">
        <v>198</v>
      </c>
      <c r="K80" s="18" t="s">
        <v>349</v>
      </c>
      <c r="L80" s="11" t="s">
        <v>11</v>
      </c>
      <c r="O80" s="5" t="s">
        <v>274</v>
      </c>
      <c r="P80" s="5" t="s">
        <v>275</v>
      </c>
      <c r="Q80" s="5" t="s">
        <v>281</v>
      </c>
      <c r="R80" s="5" t="s">
        <v>274</v>
      </c>
      <c r="S80" s="5" t="s">
        <v>275</v>
      </c>
      <c r="T80" s="5" t="s">
        <v>276</v>
      </c>
      <c r="U80" s="18" t="s">
        <v>349</v>
      </c>
      <c r="V80" s="20">
        <v>42767</v>
      </c>
      <c r="W80" s="20">
        <v>42769</v>
      </c>
      <c r="X80" s="7">
        <v>13</v>
      </c>
      <c r="Y80">
        <f>1700+400</f>
        <v>2100</v>
      </c>
      <c r="Z80">
        <v>0</v>
      </c>
      <c r="AE80" s="20">
        <v>42804</v>
      </c>
      <c r="AF80" s="5" t="s">
        <v>132</v>
      </c>
      <c r="AG80">
        <v>2017</v>
      </c>
      <c r="AH80" s="20">
        <v>42804</v>
      </c>
    </row>
    <row r="81" spans="1:34" ht="51">
      <c r="A81" s="7">
        <v>2017</v>
      </c>
      <c r="B81" s="10" t="s">
        <v>291</v>
      </c>
      <c r="C81" s="11" t="s">
        <v>2</v>
      </c>
      <c r="E81" s="13" t="s">
        <v>115</v>
      </c>
      <c r="F81" s="13" t="s">
        <v>115</v>
      </c>
      <c r="G81" s="11"/>
      <c r="H81" s="15" t="s">
        <v>166</v>
      </c>
      <c r="I81" s="5" t="s">
        <v>189</v>
      </c>
      <c r="J81" s="5" t="s">
        <v>240</v>
      </c>
      <c r="K81" s="18" t="s">
        <v>350</v>
      </c>
      <c r="L81" s="11" t="s">
        <v>11</v>
      </c>
      <c r="O81" s="5" t="s">
        <v>274</v>
      </c>
      <c r="P81" s="5" t="s">
        <v>275</v>
      </c>
      <c r="Q81" s="5" t="s">
        <v>281</v>
      </c>
      <c r="R81" s="5" t="s">
        <v>274</v>
      </c>
      <c r="S81" s="5" t="s">
        <v>275</v>
      </c>
      <c r="T81" s="5" t="s">
        <v>276</v>
      </c>
      <c r="U81" s="18" t="s">
        <v>350</v>
      </c>
      <c r="V81" s="20">
        <v>42775</v>
      </c>
      <c r="W81" s="20">
        <v>42776</v>
      </c>
      <c r="X81" s="7">
        <v>14</v>
      </c>
      <c r="Y81">
        <f>300+1400</f>
        <v>1700</v>
      </c>
      <c r="Z81">
        <v>0</v>
      </c>
      <c r="AE81" s="20">
        <v>42804</v>
      </c>
      <c r="AF81" s="5" t="s">
        <v>132</v>
      </c>
      <c r="AG81">
        <v>2017</v>
      </c>
      <c r="AH81" s="20">
        <v>42804</v>
      </c>
    </row>
    <row r="82" spans="1:34" ht="38.25">
      <c r="A82" s="7">
        <v>2017</v>
      </c>
      <c r="B82" s="10" t="s">
        <v>291</v>
      </c>
      <c r="C82" s="11" t="s">
        <v>2</v>
      </c>
      <c r="E82" s="13" t="s">
        <v>114</v>
      </c>
      <c r="F82" s="13" t="s">
        <v>114</v>
      </c>
      <c r="H82" s="15" t="s">
        <v>163</v>
      </c>
      <c r="I82" s="5" t="s">
        <v>246</v>
      </c>
      <c r="J82" s="5" t="s">
        <v>305</v>
      </c>
      <c r="K82" s="18" t="s">
        <v>351</v>
      </c>
      <c r="L82" s="11" t="s">
        <v>11</v>
      </c>
      <c r="O82" s="5" t="s">
        <v>274</v>
      </c>
      <c r="P82" s="5" t="s">
        <v>275</v>
      </c>
      <c r="Q82" s="5" t="s">
        <v>281</v>
      </c>
      <c r="R82" s="5" t="s">
        <v>274</v>
      </c>
      <c r="S82" s="5" t="s">
        <v>275</v>
      </c>
      <c r="T82" s="5" t="s">
        <v>276</v>
      </c>
      <c r="U82" s="18" t="s">
        <v>351</v>
      </c>
      <c r="V82" s="20">
        <v>42775</v>
      </c>
      <c r="W82" s="20">
        <v>42778</v>
      </c>
      <c r="X82" s="7">
        <v>15</v>
      </c>
      <c r="Y82">
        <f>700+300</f>
        <v>1000</v>
      </c>
      <c r="Z82">
        <v>0</v>
      </c>
      <c r="AE82" s="20">
        <v>42804</v>
      </c>
      <c r="AF82" s="5" t="s">
        <v>132</v>
      </c>
      <c r="AG82">
        <v>2017</v>
      </c>
      <c r="AH82" s="20">
        <v>42804</v>
      </c>
    </row>
    <row r="83" spans="1:34" ht="51">
      <c r="A83" s="7">
        <v>2017</v>
      </c>
      <c r="B83" s="10" t="s">
        <v>291</v>
      </c>
      <c r="C83" s="11" t="s">
        <v>2</v>
      </c>
      <c r="E83" s="13" t="s">
        <v>114</v>
      </c>
      <c r="F83" s="13" t="s">
        <v>114</v>
      </c>
      <c r="G83" s="11"/>
      <c r="H83" s="15" t="s">
        <v>306</v>
      </c>
      <c r="I83" s="5" t="s">
        <v>239</v>
      </c>
      <c r="J83" s="5" t="s">
        <v>223</v>
      </c>
      <c r="K83" s="18" t="s">
        <v>352</v>
      </c>
      <c r="L83" s="11" t="s">
        <v>11</v>
      </c>
      <c r="O83" s="5" t="s">
        <v>274</v>
      </c>
      <c r="P83" s="5" t="s">
        <v>275</v>
      </c>
      <c r="Q83" s="5" t="s">
        <v>281</v>
      </c>
      <c r="R83" s="5" t="s">
        <v>274</v>
      </c>
      <c r="S83" s="5" t="s">
        <v>275</v>
      </c>
      <c r="T83" s="5" t="s">
        <v>279</v>
      </c>
      <c r="U83" s="18" t="s">
        <v>352</v>
      </c>
      <c r="V83" s="20">
        <v>42776</v>
      </c>
      <c r="W83" s="20">
        <v>42777</v>
      </c>
      <c r="X83" s="7">
        <v>16</v>
      </c>
      <c r="Y83">
        <f>850+400+799.02</f>
        <v>2049.02</v>
      </c>
      <c r="Z83">
        <v>0.08</v>
      </c>
      <c r="AC83" s="38" t="s">
        <v>1351</v>
      </c>
      <c r="AE83" s="20">
        <v>42804</v>
      </c>
      <c r="AF83" s="5" t="s">
        <v>132</v>
      </c>
      <c r="AG83">
        <v>2017</v>
      </c>
      <c r="AH83" s="20">
        <v>42804</v>
      </c>
    </row>
    <row r="84" spans="1:34" ht="51">
      <c r="A84" s="7">
        <v>2017</v>
      </c>
      <c r="B84" s="10" t="s">
        <v>291</v>
      </c>
      <c r="C84" s="11" t="s">
        <v>2</v>
      </c>
      <c r="E84" s="13" t="s">
        <v>113</v>
      </c>
      <c r="F84" s="13" t="s">
        <v>113</v>
      </c>
      <c r="G84" s="11"/>
      <c r="H84" s="15" t="s">
        <v>307</v>
      </c>
      <c r="I84" s="5" t="s">
        <v>240</v>
      </c>
      <c r="J84" s="5" t="s">
        <v>266</v>
      </c>
      <c r="K84" s="18" t="s">
        <v>352</v>
      </c>
      <c r="L84" s="11" t="s">
        <v>11</v>
      </c>
      <c r="O84" s="5" t="s">
        <v>274</v>
      </c>
      <c r="P84" s="5" t="s">
        <v>275</v>
      </c>
      <c r="Q84" s="5" t="s">
        <v>281</v>
      </c>
      <c r="R84" s="5" t="s">
        <v>274</v>
      </c>
      <c r="S84" s="5" t="s">
        <v>275</v>
      </c>
      <c r="T84" s="5" t="s">
        <v>279</v>
      </c>
      <c r="U84" s="18" t="s">
        <v>352</v>
      </c>
      <c r="V84" s="20">
        <v>42776</v>
      </c>
      <c r="W84" s="20">
        <v>42777</v>
      </c>
      <c r="X84" s="7">
        <v>17</v>
      </c>
      <c r="Y84">
        <f>850+400</f>
        <v>1250</v>
      </c>
      <c r="Z84">
        <v>0</v>
      </c>
      <c r="AE84" s="20">
        <v>42804</v>
      </c>
      <c r="AF84" s="5" t="s">
        <v>132</v>
      </c>
      <c r="AG84">
        <v>2017</v>
      </c>
      <c r="AH84" s="20">
        <v>42804</v>
      </c>
    </row>
    <row r="85" spans="1:34" ht="51">
      <c r="A85" s="7">
        <v>2017</v>
      </c>
      <c r="B85" s="10" t="s">
        <v>291</v>
      </c>
      <c r="C85" s="11" t="s">
        <v>2</v>
      </c>
      <c r="E85" s="13" t="s">
        <v>114</v>
      </c>
      <c r="F85" s="13" t="s">
        <v>114</v>
      </c>
      <c r="H85" s="15" t="s">
        <v>178</v>
      </c>
      <c r="I85" s="5" t="s">
        <v>200</v>
      </c>
      <c r="J85" s="5" t="s">
        <v>204</v>
      </c>
      <c r="K85" s="18" t="s">
        <v>352</v>
      </c>
      <c r="L85" s="11" t="s">
        <v>11</v>
      </c>
      <c r="O85" s="5" t="s">
        <v>274</v>
      </c>
      <c r="P85" s="5" t="s">
        <v>275</v>
      </c>
      <c r="Q85" s="5" t="s">
        <v>281</v>
      </c>
      <c r="R85" s="5" t="s">
        <v>274</v>
      </c>
      <c r="S85" s="5" t="s">
        <v>275</v>
      </c>
      <c r="T85" s="5" t="s">
        <v>279</v>
      </c>
      <c r="U85" s="18" t="s">
        <v>352</v>
      </c>
      <c r="V85" s="20">
        <v>42776</v>
      </c>
      <c r="W85" s="20">
        <v>42777</v>
      </c>
      <c r="X85" s="7">
        <v>18</v>
      </c>
      <c r="Y85">
        <f>850+400</f>
        <v>1250</v>
      </c>
      <c r="Z85">
        <v>0</v>
      </c>
      <c r="AE85" s="20">
        <v>42804</v>
      </c>
      <c r="AF85" s="5" t="s">
        <v>132</v>
      </c>
      <c r="AG85">
        <v>2017</v>
      </c>
      <c r="AH85" s="20">
        <v>42804</v>
      </c>
    </row>
    <row r="86" spans="1:34" ht="76.5">
      <c r="A86" s="7">
        <v>2017</v>
      </c>
      <c r="B86" s="10" t="s">
        <v>291</v>
      </c>
      <c r="C86" s="11" t="s">
        <v>2</v>
      </c>
      <c r="E86" s="13" t="s">
        <v>119</v>
      </c>
      <c r="F86" s="13" t="s">
        <v>119</v>
      </c>
      <c r="H86" s="15" t="s">
        <v>308</v>
      </c>
      <c r="I86" s="5" t="s">
        <v>199</v>
      </c>
      <c r="J86" s="5" t="s">
        <v>254</v>
      </c>
      <c r="K86" s="18" t="s">
        <v>353</v>
      </c>
      <c r="L86" s="11" t="s">
        <v>11</v>
      </c>
      <c r="O86" s="5" t="s">
        <v>274</v>
      </c>
      <c r="P86" s="5" t="s">
        <v>275</v>
      </c>
      <c r="Q86" s="5" t="s">
        <v>281</v>
      </c>
      <c r="R86" s="5" t="s">
        <v>274</v>
      </c>
      <c r="S86" s="5" t="s">
        <v>274</v>
      </c>
      <c r="T86" s="5" t="s">
        <v>274</v>
      </c>
      <c r="U86" s="18" t="s">
        <v>353</v>
      </c>
      <c r="V86" s="20">
        <v>42779</v>
      </c>
      <c r="W86" s="20">
        <v>42784</v>
      </c>
      <c r="X86" s="7">
        <v>19</v>
      </c>
      <c r="Y86">
        <f>6000+9423.84</f>
        <v>15423.84</v>
      </c>
      <c r="Z86">
        <v>0</v>
      </c>
      <c r="AC86" s="38" t="s">
        <v>1317</v>
      </c>
      <c r="AE86" s="20">
        <v>42804</v>
      </c>
      <c r="AF86" s="5" t="s">
        <v>132</v>
      </c>
      <c r="AG86">
        <v>2017</v>
      </c>
      <c r="AH86" s="20">
        <v>42804</v>
      </c>
    </row>
    <row r="87" spans="1:34" ht="63.75">
      <c r="A87" s="7">
        <v>2017</v>
      </c>
      <c r="B87" s="10" t="s">
        <v>291</v>
      </c>
      <c r="C87" s="11" t="s">
        <v>2</v>
      </c>
      <c r="E87" s="13" t="s">
        <v>110</v>
      </c>
      <c r="F87" s="13" t="s">
        <v>110</v>
      </c>
      <c r="H87" s="15" t="s">
        <v>309</v>
      </c>
      <c r="I87" s="5" t="s">
        <v>193</v>
      </c>
      <c r="J87" s="5" t="s">
        <v>193</v>
      </c>
      <c r="K87" s="18" t="s">
        <v>354</v>
      </c>
      <c r="L87" s="11" t="s">
        <v>11</v>
      </c>
      <c r="O87" s="5" t="s">
        <v>274</v>
      </c>
      <c r="P87" s="5" t="s">
        <v>275</v>
      </c>
      <c r="Q87" s="5" t="s">
        <v>281</v>
      </c>
      <c r="R87" s="5" t="s">
        <v>274</v>
      </c>
      <c r="S87" s="5" t="s">
        <v>275</v>
      </c>
      <c r="T87" s="5" t="s">
        <v>276</v>
      </c>
      <c r="U87" s="18" t="s">
        <v>354</v>
      </c>
      <c r="V87" s="20">
        <v>42781</v>
      </c>
      <c r="W87" s="20">
        <v>42782</v>
      </c>
      <c r="X87" s="7">
        <v>20</v>
      </c>
      <c r="Y87">
        <f>850+400+1200</f>
        <v>2450</v>
      </c>
      <c r="Z87">
        <v>0</v>
      </c>
      <c r="AE87" s="20">
        <v>42804</v>
      </c>
      <c r="AF87" s="5" t="s">
        <v>132</v>
      </c>
      <c r="AG87">
        <v>2017</v>
      </c>
      <c r="AH87" s="20">
        <v>42804</v>
      </c>
    </row>
    <row r="88" spans="1:34" ht="63.75">
      <c r="A88" s="7">
        <v>2017</v>
      </c>
      <c r="B88" s="10" t="s">
        <v>291</v>
      </c>
      <c r="C88" s="11" t="s">
        <v>2</v>
      </c>
      <c r="E88" s="13" t="s">
        <v>112</v>
      </c>
      <c r="F88" s="13" t="s">
        <v>112</v>
      </c>
      <c r="H88" s="15" t="s">
        <v>153</v>
      </c>
      <c r="I88" s="5" t="s">
        <v>310</v>
      </c>
      <c r="J88" s="5" t="s">
        <v>199</v>
      </c>
      <c r="K88" s="18" t="s">
        <v>355</v>
      </c>
      <c r="L88" s="11" t="s">
        <v>11</v>
      </c>
      <c r="O88" s="5" t="s">
        <v>274</v>
      </c>
      <c r="P88" s="5" t="s">
        <v>275</v>
      </c>
      <c r="Q88" s="5" t="s">
        <v>281</v>
      </c>
      <c r="R88" s="5" t="s">
        <v>274</v>
      </c>
      <c r="S88" s="5" t="s">
        <v>275</v>
      </c>
      <c r="T88" s="5" t="s">
        <v>276</v>
      </c>
      <c r="U88" s="18" t="s">
        <v>355</v>
      </c>
      <c r="V88" s="20">
        <v>42781</v>
      </c>
      <c r="W88" s="20">
        <v>42782</v>
      </c>
      <c r="X88" s="7">
        <v>21</v>
      </c>
      <c r="Y88">
        <f>700+300</f>
        <v>1000</v>
      </c>
      <c r="Z88">
        <v>0</v>
      </c>
      <c r="AE88" s="20">
        <v>42804</v>
      </c>
      <c r="AF88" s="5" t="s">
        <v>132</v>
      </c>
      <c r="AG88">
        <v>2017</v>
      </c>
      <c r="AH88" s="20">
        <v>42804</v>
      </c>
    </row>
    <row r="89" spans="1:34" ht="38.25">
      <c r="A89" s="7">
        <v>2017</v>
      </c>
      <c r="B89" s="10" t="s">
        <v>291</v>
      </c>
      <c r="C89" s="11" t="s">
        <v>2</v>
      </c>
      <c r="E89" s="13" t="s">
        <v>119</v>
      </c>
      <c r="F89" s="13" t="s">
        <v>119</v>
      </c>
      <c r="H89" s="15" t="s">
        <v>165</v>
      </c>
      <c r="I89" s="5" t="s">
        <v>311</v>
      </c>
      <c r="J89" s="5" t="s">
        <v>267</v>
      </c>
      <c r="K89" s="18" t="s">
        <v>356</v>
      </c>
      <c r="L89" s="11" t="s">
        <v>11</v>
      </c>
      <c r="O89" s="5" t="s">
        <v>274</v>
      </c>
      <c r="P89" s="5" t="s">
        <v>275</v>
      </c>
      <c r="Q89" s="5" t="s">
        <v>281</v>
      </c>
      <c r="R89" s="5" t="s">
        <v>274</v>
      </c>
      <c r="S89" s="5" t="s">
        <v>275</v>
      </c>
      <c r="T89" s="5" t="s">
        <v>278</v>
      </c>
      <c r="U89" s="18" t="s">
        <v>356</v>
      </c>
      <c r="V89" s="20">
        <v>42783</v>
      </c>
      <c r="W89" s="20">
        <v>42784</v>
      </c>
      <c r="X89" s="7">
        <v>22</v>
      </c>
      <c r="Y89">
        <f>1400+300+1522</f>
        <v>3222</v>
      </c>
      <c r="Z89">
        <v>578</v>
      </c>
      <c r="AA89" s="42">
        <v>42789</v>
      </c>
      <c r="AB89" s="38" t="s">
        <v>1451</v>
      </c>
      <c r="AC89" s="38" t="s">
        <v>1227</v>
      </c>
      <c r="AE89" s="20">
        <v>42804</v>
      </c>
      <c r="AF89" s="5" t="s">
        <v>132</v>
      </c>
      <c r="AG89">
        <v>2017</v>
      </c>
      <c r="AH89" s="20">
        <v>42804</v>
      </c>
    </row>
    <row r="90" spans="1:34" ht="38.25">
      <c r="A90" s="7">
        <v>2017</v>
      </c>
      <c r="B90" s="10" t="s">
        <v>291</v>
      </c>
      <c r="C90" s="11" t="s">
        <v>2</v>
      </c>
      <c r="E90" s="13" t="s">
        <v>292</v>
      </c>
      <c r="F90" s="13" t="s">
        <v>292</v>
      </c>
      <c r="H90" s="15" t="s">
        <v>312</v>
      </c>
      <c r="I90" s="5" t="s">
        <v>313</v>
      </c>
      <c r="J90" s="5" t="s">
        <v>314</v>
      </c>
      <c r="K90" s="18" t="s">
        <v>357</v>
      </c>
      <c r="L90" s="11" t="s">
        <v>11</v>
      </c>
      <c r="O90" s="5" t="s">
        <v>274</v>
      </c>
      <c r="P90" s="5" t="s">
        <v>275</v>
      </c>
      <c r="Q90" s="5" t="s">
        <v>281</v>
      </c>
      <c r="R90" s="5" t="s">
        <v>274</v>
      </c>
      <c r="S90" s="5" t="s">
        <v>275</v>
      </c>
      <c r="T90" s="5" t="s">
        <v>279</v>
      </c>
      <c r="U90" s="18" t="s">
        <v>357</v>
      </c>
      <c r="V90" s="20">
        <v>42783</v>
      </c>
      <c r="W90" s="20">
        <v>42784</v>
      </c>
      <c r="X90" s="7">
        <v>23</v>
      </c>
      <c r="Y90">
        <f>700+300+800</f>
        <v>1800</v>
      </c>
      <c r="Z90">
        <v>0</v>
      </c>
      <c r="AC90" s="38" t="s">
        <v>1272</v>
      </c>
      <c r="AE90" s="20">
        <v>42804</v>
      </c>
      <c r="AF90" s="5" t="s">
        <v>132</v>
      </c>
      <c r="AG90">
        <v>2017</v>
      </c>
      <c r="AH90" s="20">
        <v>42804</v>
      </c>
    </row>
    <row r="91" spans="1:34" ht="51">
      <c r="A91" s="7">
        <v>2017</v>
      </c>
      <c r="B91" s="10" t="s">
        <v>291</v>
      </c>
      <c r="C91" s="11" t="s">
        <v>2</v>
      </c>
      <c r="E91" s="13" t="s">
        <v>114</v>
      </c>
      <c r="F91" s="13" t="s">
        <v>114</v>
      </c>
      <c r="H91" s="15" t="s">
        <v>306</v>
      </c>
      <c r="I91" s="5" t="s">
        <v>239</v>
      </c>
      <c r="J91" s="5" t="s">
        <v>223</v>
      </c>
      <c r="K91" s="18" t="s">
        <v>358</v>
      </c>
      <c r="L91" s="11" t="s">
        <v>11</v>
      </c>
      <c r="O91" s="5" t="s">
        <v>274</v>
      </c>
      <c r="P91" s="5" t="s">
        <v>275</v>
      </c>
      <c r="Q91" s="5" t="s">
        <v>281</v>
      </c>
      <c r="R91" s="5" t="s">
        <v>274</v>
      </c>
      <c r="S91" s="5" t="s">
        <v>275</v>
      </c>
      <c r="T91" s="5" t="s">
        <v>279</v>
      </c>
      <c r="U91" s="18" t="s">
        <v>358</v>
      </c>
      <c r="V91" s="20">
        <v>42783</v>
      </c>
      <c r="W91" s="20">
        <v>42784</v>
      </c>
      <c r="X91" s="7">
        <v>24</v>
      </c>
      <c r="Y91">
        <f>850+400+799.05</f>
        <v>2049.05</v>
      </c>
      <c r="Z91">
        <v>0.95</v>
      </c>
      <c r="AC91" s="38" t="s">
        <v>1353</v>
      </c>
      <c r="AE91" s="20">
        <v>42804</v>
      </c>
      <c r="AF91" s="5" t="s">
        <v>132</v>
      </c>
      <c r="AG91">
        <v>2017</v>
      </c>
      <c r="AH91" s="20">
        <v>42804</v>
      </c>
    </row>
    <row r="92" spans="1:34" ht="51">
      <c r="A92" s="7">
        <v>2017</v>
      </c>
      <c r="B92" s="10" t="s">
        <v>291</v>
      </c>
      <c r="C92" s="11" t="s">
        <v>2</v>
      </c>
      <c r="E92" s="13" t="s">
        <v>112</v>
      </c>
      <c r="F92" s="13" t="s">
        <v>112</v>
      </c>
      <c r="H92" s="15" t="s">
        <v>179</v>
      </c>
      <c r="I92" s="5" t="s">
        <v>184</v>
      </c>
      <c r="J92" s="5" t="s">
        <v>246</v>
      </c>
      <c r="K92" s="18" t="s">
        <v>359</v>
      </c>
      <c r="L92" s="11" t="s">
        <v>11</v>
      </c>
      <c r="O92" s="5" t="s">
        <v>274</v>
      </c>
      <c r="P92" s="5" t="s">
        <v>275</v>
      </c>
      <c r="Q92" s="5" t="s">
        <v>281</v>
      </c>
      <c r="R92" s="5" t="s">
        <v>274</v>
      </c>
      <c r="S92" s="5" t="s">
        <v>275</v>
      </c>
      <c r="T92" s="5" t="s">
        <v>276</v>
      </c>
      <c r="U92" s="18" t="s">
        <v>359</v>
      </c>
      <c r="V92" s="20">
        <v>42781</v>
      </c>
      <c r="W92" s="20">
        <v>42783</v>
      </c>
      <c r="X92" s="7">
        <v>25</v>
      </c>
      <c r="Y92">
        <f>1400+300+173+1549.55</f>
        <v>3422.55</v>
      </c>
      <c r="Z92">
        <v>77.45</v>
      </c>
      <c r="AA92" s="42">
        <v>42786</v>
      </c>
      <c r="AB92" s="38" t="s">
        <v>1404</v>
      </c>
      <c r="AC92" s="38" t="s">
        <v>1292</v>
      </c>
      <c r="AE92" s="20">
        <v>42804</v>
      </c>
      <c r="AF92" s="5" t="s">
        <v>132</v>
      </c>
      <c r="AG92">
        <v>2017</v>
      </c>
      <c r="AH92" s="20">
        <v>42804</v>
      </c>
    </row>
    <row r="93" spans="1:34" ht="38.25">
      <c r="A93" s="7">
        <v>2017</v>
      </c>
      <c r="B93" s="10" t="s">
        <v>291</v>
      </c>
      <c r="C93" s="11" t="s">
        <v>2</v>
      </c>
      <c r="E93" s="13" t="s">
        <v>119</v>
      </c>
      <c r="F93" s="13" t="s">
        <v>119</v>
      </c>
      <c r="H93" s="15" t="s">
        <v>297</v>
      </c>
      <c r="I93" s="5" t="s">
        <v>202</v>
      </c>
      <c r="J93" s="5"/>
      <c r="K93" s="18" t="s">
        <v>360</v>
      </c>
      <c r="L93" s="11" t="s">
        <v>11</v>
      </c>
      <c r="O93" s="5" t="s">
        <v>274</v>
      </c>
      <c r="P93" s="5" t="s">
        <v>275</v>
      </c>
      <c r="Q93" s="5" t="s">
        <v>281</v>
      </c>
      <c r="R93" s="5" t="s">
        <v>274</v>
      </c>
      <c r="S93" s="5" t="s">
        <v>275</v>
      </c>
      <c r="T93" s="5" t="s">
        <v>277</v>
      </c>
      <c r="U93" s="18" t="s">
        <v>360</v>
      </c>
      <c r="V93" s="20">
        <v>42782</v>
      </c>
      <c r="W93" s="20">
        <v>42784</v>
      </c>
      <c r="X93" s="7">
        <v>26</v>
      </c>
      <c r="Y93">
        <f>1400+300+127+1821.08</f>
        <v>3648.08</v>
      </c>
      <c r="Z93">
        <v>451.92</v>
      </c>
      <c r="AC93" s="38" t="s">
        <v>1241</v>
      </c>
      <c r="AE93" s="20">
        <v>42804</v>
      </c>
      <c r="AF93" s="5" t="s">
        <v>132</v>
      </c>
      <c r="AG93">
        <v>2017</v>
      </c>
      <c r="AH93" s="20">
        <v>42804</v>
      </c>
    </row>
    <row r="94" spans="1:34" ht="38.25">
      <c r="A94" s="7">
        <v>2017</v>
      </c>
      <c r="B94" s="10" t="s">
        <v>291</v>
      </c>
      <c r="C94" s="11" t="s">
        <v>2</v>
      </c>
      <c r="E94" s="13" t="s">
        <v>115</v>
      </c>
      <c r="F94" s="13" t="s">
        <v>115</v>
      </c>
      <c r="H94" s="15" t="s">
        <v>174</v>
      </c>
      <c r="I94" s="5" t="s">
        <v>189</v>
      </c>
      <c r="J94" s="5" t="s">
        <v>240</v>
      </c>
      <c r="K94" s="18" t="s">
        <v>361</v>
      </c>
      <c r="L94" s="11" t="s">
        <v>11</v>
      </c>
      <c r="O94" s="5" t="s">
        <v>274</v>
      </c>
      <c r="P94" s="5" t="s">
        <v>275</v>
      </c>
      <c r="Q94" s="5" t="s">
        <v>281</v>
      </c>
      <c r="R94" s="5" t="s">
        <v>274</v>
      </c>
      <c r="S94" s="5" t="s">
        <v>275</v>
      </c>
      <c r="T94" s="5" t="s">
        <v>276</v>
      </c>
      <c r="U94" s="18" t="s">
        <v>361</v>
      </c>
      <c r="V94" s="20">
        <v>42781</v>
      </c>
      <c r="W94" s="20">
        <v>42783</v>
      </c>
      <c r="X94" s="7">
        <v>27</v>
      </c>
      <c r="Y94">
        <f>1400+300</f>
        <v>1700</v>
      </c>
      <c r="Z94">
        <v>0</v>
      </c>
      <c r="AE94" s="20">
        <v>42804</v>
      </c>
      <c r="AF94" s="5" t="s">
        <v>132</v>
      </c>
      <c r="AG94">
        <v>2017</v>
      </c>
      <c r="AH94" s="20">
        <v>42804</v>
      </c>
    </row>
    <row r="95" spans="1:34" ht="76.5">
      <c r="A95" s="7">
        <v>2017</v>
      </c>
      <c r="B95" s="10" t="s">
        <v>291</v>
      </c>
      <c r="C95" s="11" t="s">
        <v>2</v>
      </c>
      <c r="E95" s="13" t="s">
        <v>113</v>
      </c>
      <c r="F95" s="13" t="s">
        <v>113</v>
      </c>
      <c r="H95" s="16" t="s">
        <v>307</v>
      </c>
      <c r="I95" s="5" t="s">
        <v>240</v>
      </c>
      <c r="J95" s="5" t="s">
        <v>266</v>
      </c>
      <c r="K95" s="18" t="s">
        <v>362</v>
      </c>
      <c r="L95" s="11" t="s">
        <v>11</v>
      </c>
      <c r="O95" s="5" t="s">
        <v>274</v>
      </c>
      <c r="P95" s="5" t="s">
        <v>275</v>
      </c>
      <c r="Q95" s="5" t="s">
        <v>281</v>
      </c>
      <c r="R95" s="5" t="s">
        <v>274</v>
      </c>
      <c r="S95" s="5" t="s">
        <v>275</v>
      </c>
      <c r="T95" s="5" t="s">
        <v>279</v>
      </c>
      <c r="U95" s="18" t="s">
        <v>362</v>
      </c>
      <c r="V95" s="20">
        <v>42783</v>
      </c>
      <c r="W95" s="20">
        <v>42784</v>
      </c>
      <c r="X95" s="7">
        <v>28</v>
      </c>
      <c r="Y95">
        <f>850+400</f>
        <v>1250</v>
      </c>
      <c r="Z95">
        <v>0</v>
      </c>
      <c r="AE95" s="20">
        <v>42804</v>
      </c>
      <c r="AF95" s="5" t="s">
        <v>132</v>
      </c>
      <c r="AG95">
        <v>2017</v>
      </c>
      <c r="AH95" s="20">
        <v>42804</v>
      </c>
    </row>
    <row r="96" spans="1:34" ht="76.5">
      <c r="A96" s="7">
        <v>2017</v>
      </c>
      <c r="B96" s="10" t="s">
        <v>291</v>
      </c>
      <c r="C96" s="11" t="s">
        <v>2</v>
      </c>
      <c r="E96" s="13" t="s">
        <v>114</v>
      </c>
      <c r="F96" s="13" t="s">
        <v>114</v>
      </c>
      <c r="H96" s="15" t="s">
        <v>178</v>
      </c>
      <c r="I96" s="5" t="s">
        <v>200</v>
      </c>
      <c r="J96" s="5" t="s">
        <v>204</v>
      </c>
      <c r="K96" s="18" t="s">
        <v>363</v>
      </c>
      <c r="L96" s="11" t="s">
        <v>11</v>
      </c>
      <c r="O96" s="5" t="s">
        <v>274</v>
      </c>
      <c r="P96" s="5" t="s">
        <v>275</v>
      </c>
      <c r="Q96" s="5" t="s">
        <v>281</v>
      </c>
      <c r="R96" s="5" t="s">
        <v>274</v>
      </c>
      <c r="S96" s="5" t="s">
        <v>275</v>
      </c>
      <c r="T96" s="5" t="s">
        <v>279</v>
      </c>
      <c r="U96" s="18" t="s">
        <v>363</v>
      </c>
      <c r="V96" s="20">
        <v>42783</v>
      </c>
      <c r="W96" s="20">
        <v>42784</v>
      </c>
      <c r="X96" s="7">
        <v>29</v>
      </c>
      <c r="Y96">
        <f>850+400</f>
        <v>1250</v>
      </c>
      <c r="Z96">
        <v>0</v>
      </c>
      <c r="AA96" s="42">
        <v>42787</v>
      </c>
      <c r="AB96" s="38" t="s">
        <v>1461</v>
      </c>
      <c r="AE96" s="20">
        <v>42804</v>
      </c>
      <c r="AF96" s="5" t="s">
        <v>132</v>
      </c>
      <c r="AG96">
        <v>2017</v>
      </c>
      <c r="AH96" s="20">
        <v>42804</v>
      </c>
    </row>
    <row r="97" spans="1:34" ht="76.5">
      <c r="A97" s="7">
        <v>2017</v>
      </c>
      <c r="B97" s="10" t="s">
        <v>291</v>
      </c>
      <c r="C97" s="11" t="s">
        <v>2</v>
      </c>
      <c r="E97" s="13" t="s">
        <v>114</v>
      </c>
      <c r="F97" s="13" t="s">
        <v>114</v>
      </c>
      <c r="H97" s="15" t="s">
        <v>148</v>
      </c>
      <c r="I97" s="5" t="s">
        <v>203</v>
      </c>
      <c r="J97" s="5" t="s">
        <v>240</v>
      </c>
      <c r="K97" s="18" t="s">
        <v>364</v>
      </c>
      <c r="L97" s="11" t="s">
        <v>11</v>
      </c>
      <c r="O97" s="5" t="s">
        <v>274</v>
      </c>
      <c r="P97" s="5" t="s">
        <v>275</v>
      </c>
      <c r="Q97" s="5" t="s">
        <v>281</v>
      </c>
      <c r="R97" s="5" t="s">
        <v>274</v>
      </c>
      <c r="S97" s="5" t="s">
        <v>275</v>
      </c>
      <c r="T97" s="5" t="s">
        <v>276</v>
      </c>
      <c r="U97" s="18" t="s">
        <v>364</v>
      </c>
      <c r="V97" s="20">
        <v>42781</v>
      </c>
      <c r="W97" s="20">
        <v>42784</v>
      </c>
      <c r="X97" s="7">
        <v>30</v>
      </c>
      <c r="Y97">
        <v>850</v>
      </c>
      <c r="Z97">
        <v>0</v>
      </c>
      <c r="AA97" s="42">
        <v>42788</v>
      </c>
      <c r="AB97" s="38" t="s">
        <v>1447</v>
      </c>
      <c r="AE97" s="20">
        <v>42804</v>
      </c>
      <c r="AF97" s="5" t="s">
        <v>132</v>
      </c>
      <c r="AG97">
        <v>2017</v>
      </c>
      <c r="AH97" s="20">
        <v>42804</v>
      </c>
    </row>
    <row r="98" spans="1:34" ht="76.5">
      <c r="A98" s="7">
        <v>2017</v>
      </c>
      <c r="B98" s="10" t="s">
        <v>291</v>
      </c>
      <c r="C98" s="11" t="s">
        <v>2</v>
      </c>
      <c r="E98" s="13" t="s">
        <v>114</v>
      </c>
      <c r="F98" s="13" t="s">
        <v>114</v>
      </c>
      <c r="H98" s="15" t="s">
        <v>135</v>
      </c>
      <c r="I98" s="5" t="s">
        <v>186</v>
      </c>
      <c r="J98" s="5" t="s">
        <v>248</v>
      </c>
      <c r="K98" s="18" t="s">
        <v>364</v>
      </c>
      <c r="L98" s="11" t="s">
        <v>11</v>
      </c>
      <c r="O98" s="5" t="s">
        <v>274</v>
      </c>
      <c r="P98" s="5" t="s">
        <v>275</v>
      </c>
      <c r="Q98" s="5" t="s">
        <v>281</v>
      </c>
      <c r="R98" s="5" t="s">
        <v>274</v>
      </c>
      <c r="S98" s="5" t="s">
        <v>275</v>
      </c>
      <c r="T98" s="5" t="s">
        <v>276</v>
      </c>
      <c r="U98" s="18" t="s">
        <v>364</v>
      </c>
      <c r="V98" s="20">
        <v>42781</v>
      </c>
      <c r="W98" s="20">
        <v>42784</v>
      </c>
      <c r="X98" s="7">
        <v>31</v>
      </c>
      <c r="Y98">
        <v>850</v>
      </c>
      <c r="Z98">
        <v>0</v>
      </c>
      <c r="AE98" s="20">
        <v>42804</v>
      </c>
      <c r="AF98" s="5" t="s">
        <v>132</v>
      </c>
      <c r="AG98">
        <v>2017</v>
      </c>
      <c r="AH98" s="20">
        <v>42804</v>
      </c>
    </row>
    <row r="99" spans="1:34" ht="76.5">
      <c r="A99" s="7">
        <v>2017</v>
      </c>
      <c r="B99" s="10" t="s">
        <v>291</v>
      </c>
      <c r="C99" s="11" t="s">
        <v>2</v>
      </c>
      <c r="E99" s="13" t="s">
        <v>114</v>
      </c>
      <c r="F99" s="13" t="s">
        <v>114</v>
      </c>
      <c r="H99" s="15" t="s">
        <v>315</v>
      </c>
      <c r="I99" s="5" t="s">
        <v>230</v>
      </c>
      <c r="J99" s="5" t="s">
        <v>212</v>
      </c>
      <c r="K99" s="18" t="s">
        <v>364</v>
      </c>
      <c r="L99" s="11" t="s">
        <v>11</v>
      </c>
      <c r="O99" s="5" t="s">
        <v>274</v>
      </c>
      <c r="P99" s="5" t="s">
        <v>275</v>
      </c>
      <c r="Q99" s="5" t="s">
        <v>281</v>
      </c>
      <c r="R99" s="5" t="s">
        <v>274</v>
      </c>
      <c r="S99" s="5" t="s">
        <v>275</v>
      </c>
      <c r="T99" s="5" t="s">
        <v>276</v>
      </c>
      <c r="U99" s="18" t="s">
        <v>364</v>
      </c>
      <c r="V99" s="20">
        <v>42781</v>
      </c>
      <c r="W99" s="20">
        <v>42784</v>
      </c>
      <c r="X99" s="7">
        <v>32</v>
      </c>
      <c r="Y99">
        <v>850</v>
      </c>
      <c r="Z99">
        <v>0</v>
      </c>
      <c r="AA99" s="42">
        <v>42788</v>
      </c>
      <c r="AB99" s="38" t="s">
        <v>1442</v>
      </c>
      <c r="AE99" s="20">
        <v>42804</v>
      </c>
      <c r="AF99" s="5" t="s">
        <v>132</v>
      </c>
      <c r="AG99">
        <v>2017</v>
      </c>
      <c r="AH99" s="20">
        <v>42804</v>
      </c>
    </row>
    <row r="100" spans="1:34" ht="76.5">
      <c r="A100" s="7">
        <v>2017</v>
      </c>
      <c r="B100" s="10" t="s">
        <v>291</v>
      </c>
      <c r="C100" s="11" t="s">
        <v>2</v>
      </c>
      <c r="E100" s="13" t="s">
        <v>130</v>
      </c>
      <c r="F100" s="13" t="s">
        <v>130</v>
      </c>
      <c r="H100" s="16" t="s">
        <v>316</v>
      </c>
      <c r="I100" s="5" t="s">
        <v>219</v>
      </c>
      <c r="J100" s="5" t="s">
        <v>259</v>
      </c>
      <c r="K100" s="18" t="s">
        <v>364</v>
      </c>
      <c r="L100" s="11" t="s">
        <v>11</v>
      </c>
      <c r="O100" s="5" t="s">
        <v>274</v>
      </c>
      <c r="P100" s="5" t="s">
        <v>275</v>
      </c>
      <c r="Q100" s="5" t="s">
        <v>281</v>
      </c>
      <c r="R100" s="5" t="s">
        <v>274</v>
      </c>
      <c r="S100" s="5" t="s">
        <v>275</v>
      </c>
      <c r="T100" s="5" t="s">
        <v>276</v>
      </c>
      <c r="U100" s="18" t="s">
        <v>364</v>
      </c>
      <c r="V100" s="20">
        <v>42781</v>
      </c>
      <c r="W100" s="20">
        <v>42784</v>
      </c>
      <c r="X100" s="7">
        <v>33</v>
      </c>
      <c r="Y100">
        <v>850</v>
      </c>
      <c r="Z100">
        <v>0</v>
      </c>
      <c r="AE100" s="20">
        <v>42804</v>
      </c>
      <c r="AF100" s="5" t="s">
        <v>132</v>
      </c>
      <c r="AG100">
        <v>2017</v>
      </c>
      <c r="AH100" s="20">
        <v>42804</v>
      </c>
    </row>
    <row r="101" spans="1:34" ht="76.5">
      <c r="A101" s="7">
        <v>2017</v>
      </c>
      <c r="B101" s="10" t="s">
        <v>291</v>
      </c>
      <c r="C101" s="11" t="s">
        <v>2</v>
      </c>
      <c r="E101" s="13" t="s">
        <v>114</v>
      </c>
      <c r="F101" s="13" t="s">
        <v>114</v>
      </c>
      <c r="H101" s="16" t="s">
        <v>171</v>
      </c>
      <c r="I101" s="5" t="s">
        <v>234</v>
      </c>
      <c r="J101" s="5" t="s">
        <v>240</v>
      </c>
      <c r="K101" s="18" t="s">
        <v>364</v>
      </c>
      <c r="L101" s="11" t="s">
        <v>11</v>
      </c>
      <c r="O101" s="5" t="s">
        <v>274</v>
      </c>
      <c r="P101" s="5" t="s">
        <v>275</v>
      </c>
      <c r="Q101" s="5" t="s">
        <v>281</v>
      </c>
      <c r="R101" s="5" t="s">
        <v>274</v>
      </c>
      <c r="S101" s="5" t="s">
        <v>275</v>
      </c>
      <c r="T101" s="5" t="s">
        <v>276</v>
      </c>
      <c r="U101" s="18" t="s">
        <v>364</v>
      </c>
      <c r="V101" s="20">
        <v>42781</v>
      </c>
      <c r="W101" s="20">
        <v>42784</v>
      </c>
      <c r="X101" s="7">
        <v>34</v>
      </c>
      <c r="Y101">
        <v>850</v>
      </c>
      <c r="Z101">
        <v>0</v>
      </c>
      <c r="AA101" s="42">
        <v>43153</v>
      </c>
      <c r="AB101" s="38" t="s">
        <v>1453</v>
      </c>
      <c r="AE101" s="20">
        <v>42804</v>
      </c>
      <c r="AF101" s="5" t="s">
        <v>132</v>
      </c>
      <c r="AG101">
        <v>2017</v>
      </c>
      <c r="AH101" s="20">
        <v>42804</v>
      </c>
    </row>
    <row r="102" spans="1:34" ht="76.5">
      <c r="A102" s="7">
        <v>2017</v>
      </c>
      <c r="B102" s="10" t="s">
        <v>291</v>
      </c>
      <c r="C102" s="11" t="s">
        <v>2</v>
      </c>
      <c r="E102" s="13" t="s">
        <v>110</v>
      </c>
      <c r="F102" s="13" t="s">
        <v>110</v>
      </c>
      <c r="H102" s="15" t="s">
        <v>140</v>
      </c>
      <c r="I102" s="5" t="s">
        <v>193</v>
      </c>
      <c r="J102" s="5" t="s">
        <v>193</v>
      </c>
      <c r="K102" s="18" t="s">
        <v>365</v>
      </c>
      <c r="L102" s="11" t="s">
        <v>11</v>
      </c>
      <c r="O102" s="5" t="s">
        <v>274</v>
      </c>
      <c r="P102" s="5" t="s">
        <v>275</v>
      </c>
      <c r="Q102" s="5" t="s">
        <v>281</v>
      </c>
      <c r="R102" s="5" t="s">
        <v>274</v>
      </c>
      <c r="S102" s="5" t="s">
        <v>275</v>
      </c>
      <c r="T102" s="5" t="s">
        <v>276</v>
      </c>
      <c r="U102" s="18" t="s">
        <v>365</v>
      </c>
      <c r="V102" s="20">
        <v>42786</v>
      </c>
      <c r="W102" s="20">
        <v>42787</v>
      </c>
      <c r="X102" s="7">
        <v>35</v>
      </c>
      <c r="Y102">
        <f>850+400+1079.99</f>
        <v>2329.99</v>
      </c>
      <c r="Z102">
        <v>70.01</v>
      </c>
      <c r="AC102" s="38" t="s">
        <v>1255</v>
      </c>
      <c r="AE102" s="20">
        <v>42804</v>
      </c>
      <c r="AF102" s="5" t="s">
        <v>132</v>
      </c>
      <c r="AG102">
        <v>2017</v>
      </c>
      <c r="AH102" s="20">
        <v>42804</v>
      </c>
    </row>
    <row r="103" spans="1:34" ht="51">
      <c r="A103" s="7">
        <v>2017</v>
      </c>
      <c r="B103" s="10" t="s">
        <v>291</v>
      </c>
      <c r="C103" s="11" t="s">
        <v>2</v>
      </c>
      <c r="E103" s="13" t="s">
        <v>119</v>
      </c>
      <c r="F103" s="13" t="s">
        <v>119</v>
      </c>
      <c r="H103" s="15" t="s">
        <v>317</v>
      </c>
      <c r="I103" s="5" t="s">
        <v>217</v>
      </c>
      <c r="J103" s="5" t="s">
        <v>220</v>
      </c>
      <c r="K103" s="18" t="s">
        <v>366</v>
      </c>
      <c r="L103" s="11" t="s">
        <v>11</v>
      </c>
      <c r="O103" s="5" t="s">
        <v>274</v>
      </c>
      <c r="P103" s="5" t="s">
        <v>275</v>
      </c>
      <c r="Q103" s="5" t="s">
        <v>279</v>
      </c>
      <c r="R103" s="5" t="s">
        <v>274</v>
      </c>
      <c r="S103" s="5" t="s">
        <v>275</v>
      </c>
      <c r="T103" s="5" t="s">
        <v>281</v>
      </c>
      <c r="U103" s="18" t="s">
        <v>366</v>
      </c>
      <c r="V103" s="19">
        <v>42782</v>
      </c>
      <c r="W103" s="20">
        <v>42782</v>
      </c>
      <c r="X103" s="7">
        <v>36</v>
      </c>
      <c r="Y103">
        <f>700+500</f>
        <v>1200</v>
      </c>
      <c r="Z103">
        <v>0</v>
      </c>
      <c r="AC103" s="38" t="s">
        <v>1338</v>
      </c>
      <c r="AE103" s="20">
        <v>42804</v>
      </c>
      <c r="AF103" s="5" t="s">
        <v>132</v>
      </c>
      <c r="AG103">
        <v>2017</v>
      </c>
      <c r="AH103" s="20">
        <v>42804</v>
      </c>
    </row>
    <row r="104" spans="1:34" ht="51">
      <c r="A104" s="7">
        <v>2017</v>
      </c>
      <c r="B104" s="10" t="s">
        <v>291</v>
      </c>
      <c r="C104" s="11" t="s">
        <v>2</v>
      </c>
      <c r="E104" s="13" t="s">
        <v>111</v>
      </c>
      <c r="F104" s="13" t="s">
        <v>111</v>
      </c>
      <c r="H104" s="15" t="s">
        <v>158</v>
      </c>
      <c r="I104" s="5" t="s">
        <v>205</v>
      </c>
      <c r="J104" s="5" t="s">
        <v>200</v>
      </c>
      <c r="K104" s="18" t="s">
        <v>367</v>
      </c>
      <c r="L104" s="11" t="s">
        <v>11</v>
      </c>
      <c r="O104" s="5" t="s">
        <v>274</v>
      </c>
      <c r="P104" s="5" t="s">
        <v>275</v>
      </c>
      <c r="Q104" s="5" t="s">
        <v>281</v>
      </c>
      <c r="R104" s="5" t="s">
        <v>274</v>
      </c>
      <c r="S104" s="5" t="s">
        <v>275</v>
      </c>
      <c r="T104" s="5" t="s">
        <v>276</v>
      </c>
      <c r="U104" s="18" t="s">
        <v>367</v>
      </c>
      <c r="V104" s="20">
        <v>42789</v>
      </c>
      <c r="W104" s="20">
        <v>42789</v>
      </c>
      <c r="X104" s="7">
        <v>37</v>
      </c>
      <c r="Y104">
        <f>1400+300+1050.39</f>
        <v>2750.3900000000003</v>
      </c>
      <c r="Z104">
        <v>0</v>
      </c>
      <c r="AE104" s="20">
        <v>42804</v>
      </c>
      <c r="AF104" s="5" t="s">
        <v>132</v>
      </c>
      <c r="AG104">
        <v>2017</v>
      </c>
      <c r="AH104" s="20">
        <v>42804</v>
      </c>
    </row>
    <row r="105" spans="1:34" ht="38.25">
      <c r="A105" s="7">
        <v>2017</v>
      </c>
      <c r="B105" s="10" t="s">
        <v>291</v>
      </c>
      <c r="C105" s="11" t="s">
        <v>2</v>
      </c>
      <c r="E105" s="13" t="s">
        <v>115</v>
      </c>
      <c r="F105" s="13" t="s">
        <v>115</v>
      </c>
      <c r="H105" s="15" t="s">
        <v>166</v>
      </c>
      <c r="I105" s="5" t="s">
        <v>189</v>
      </c>
      <c r="J105" s="5" t="s">
        <v>240</v>
      </c>
      <c r="K105" s="18" t="s">
        <v>368</v>
      </c>
      <c r="L105" s="11" t="s">
        <v>11</v>
      </c>
      <c r="O105" s="5" t="s">
        <v>274</v>
      </c>
      <c r="P105" s="5" t="s">
        <v>275</v>
      </c>
      <c r="Q105" s="5" t="s">
        <v>281</v>
      </c>
      <c r="R105" s="5" t="s">
        <v>274</v>
      </c>
      <c r="S105" s="5" t="s">
        <v>275</v>
      </c>
      <c r="T105" s="5" t="s">
        <v>276</v>
      </c>
      <c r="U105" s="18" t="s">
        <v>368</v>
      </c>
      <c r="V105" s="20">
        <v>42789</v>
      </c>
      <c r="W105" s="20">
        <v>42789</v>
      </c>
      <c r="X105" s="7">
        <v>38</v>
      </c>
      <c r="Y105">
        <f>1400+300</f>
        <v>1700</v>
      </c>
      <c r="Z105">
        <v>0</v>
      </c>
      <c r="AE105" s="20">
        <v>42804</v>
      </c>
      <c r="AF105" s="5" t="s">
        <v>132</v>
      </c>
      <c r="AG105">
        <v>2017</v>
      </c>
      <c r="AH105" s="20">
        <v>42804</v>
      </c>
    </row>
    <row r="106" spans="1:34" ht="38.25">
      <c r="A106" s="7">
        <v>2017</v>
      </c>
      <c r="B106" s="10" t="s">
        <v>291</v>
      </c>
      <c r="C106" s="11" t="s">
        <v>2</v>
      </c>
      <c r="E106" s="13" t="s">
        <v>119</v>
      </c>
      <c r="F106" s="13" t="s">
        <v>119</v>
      </c>
      <c r="H106" s="15" t="s">
        <v>177</v>
      </c>
      <c r="I106" s="5" t="s">
        <v>238</v>
      </c>
      <c r="J106" s="5" t="s">
        <v>271</v>
      </c>
      <c r="K106" s="18" t="s">
        <v>369</v>
      </c>
      <c r="L106" s="11" t="s">
        <v>11</v>
      </c>
      <c r="O106" s="5" t="s">
        <v>274</v>
      </c>
      <c r="P106" s="5" t="s">
        <v>275</v>
      </c>
      <c r="Q106" s="5" t="s">
        <v>281</v>
      </c>
      <c r="R106" s="5" t="s">
        <v>274</v>
      </c>
      <c r="S106" s="5" t="s">
        <v>275</v>
      </c>
      <c r="T106" s="5" t="s">
        <v>277</v>
      </c>
      <c r="U106" s="18" t="s">
        <v>369</v>
      </c>
      <c r="V106" s="20">
        <v>42789</v>
      </c>
      <c r="W106" s="20">
        <v>42791</v>
      </c>
      <c r="X106" s="7">
        <v>39</v>
      </c>
      <c r="Y106">
        <f>1400+300+152+1000</f>
        <v>2852</v>
      </c>
      <c r="Z106">
        <v>0</v>
      </c>
      <c r="AA106" s="42">
        <v>42794</v>
      </c>
      <c r="AB106" s="38" t="s">
        <v>1367</v>
      </c>
      <c r="AE106" s="20">
        <v>42804</v>
      </c>
      <c r="AF106" s="5" t="s">
        <v>132</v>
      </c>
      <c r="AG106">
        <v>2017</v>
      </c>
      <c r="AH106" s="20">
        <v>42804</v>
      </c>
    </row>
    <row r="107" spans="1:34" ht="89.25">
      <c r="A107" s="7">
        <v>2017</v>
      </c>
      <c r="B107" s="10" t="s">
        <v>291</v>
      </c>
      <c r="C107" s="11" t="s">
        <v>2</v>
      </c>
      <c r="E107" s="13" t="s">
        <v>117</v>
      </c>
      <c r="F107" s="13" t="s">
        <v>117</v>
      </c>
      <c r="H107" s="15" t="s">
        <v>318</v>
      </c>
      <c r="I107" s="5" t="s">
        <v>191</v>
      </c>
      <c r="J107" s="5" t="s">
        <v>251</v>
      </c>
      <c r="K107" s="18" t="s">
        <v>370</v>
      </c>
      <c r="L107" s="11" t="s">
        <v>11</v>
      </c>
      <c r="O107" s="5" t="s">
        <v>274</v>
      </c>
      <c r="P107" s="5" t="s">
        <v>275</v>
      </c>
      <c r="Q107" s="5" t="s">
        <v>281</v>
      </c>
      <c r="R107" s="5" t="s">
        <v>274</v>
      </c>
      <c r="S107" s="5" t="s">
        <v>274</v>
      </c>
      <c r="T107" s="5" t="s">
        <v>274</v>
      </c>
      <c r="U107" s="18" t="s">
        <v>370</v>
      </c>
      <c r="V107" s="20">
        <v>42793</v>
      </c>
      <c r="W107" s="20">
        <v>42795</v>
      </c>
      <c r="X107" s="7">
        <v>40</v>
      </c>
      <c r="Y107">
        <f>3500+7242.96</f>
        <v>10742.96</v>
      </c>
      <c r="Z107">
        <v>0</v>
      </c>
      <c r="AE107" s="20">
        <v>42804</v>
      </c>
      <c r="AF107" s="5" t="s">
        <v>132</v>
      </c>
      <c r="AG107">
        <v>2017</v>
      </c>
      <c r="AH107" s="20">
        <v>42804</v>
      </c>
    </row>
    <row r="108" spans="1:34" ht="89.25">
      <c r="A108" s="7">
        <v>2017</v>
      </c>
      <c r="B108" s="10" t="s">
        <v>291</v>
      </c>
      <c r="C108" s="11" t="s">
        <v>2</v>
      </c>
      <c r="E108" s="13" t="s">
        <v>118</v>
      </c>
      <c r="F108" s="13" t="s">
        <v>118</v>
      </c>
      <c r="H108" s="15" t="s">
        <v>146</v>
      </c>
      <c r="I108" s="5" t="s">
        <v>201</v>
      </c>
      <c r="J108" s="5" t="s">
        <v>255</v>
      </c>
      <c r="K108" s="18" t="s">
        <v>370</v>
      </c>
      <c r="L108" s="11" t="s">
        <v>11</v>
      </c>
      <c r="O108" s="5" t="s">
        <v>274</v>
      </c>
      <c r="P108" s="5" t="s">
        <v>275</v>
      </c>
      <c r="Q108" s="5" t="s">
        <v>281</v>
      </c>
      <c r="R108" s="5" t="s">
        <v>274</v>
      </c>
      <c r="S108" s="5" t="s">
        <v>274</v>
      </c>
      <c r="T108" s="5" t="s">
        <v>274</v>
      </c>
      <c r="U108" s="18" t="s">
        <v>370</v>
      </c>
      <c r="V108" s="20">
        <v>42793</v>
      </c>
      <c r="W108" s="20">
        <v>42795</v>
      </c>
      <c r="X108" s="7">
        <v>41</v>
      </c>
      <c r="Y108">
        <f>2400+7242.96</f>
        <v>9642.96</v>
      </c>
      <c r="Z108">
        <v>0</v>
      </c>
      <c r="AE108" s="20">
        <v>42804</v>
      </c>
      <c r="AF108" s="5" t="s">
        <v>132</v>
      </c>
      <c r="AG108">
        <v>2017</v>
      </c>
      <c r="AH108" s="20">
        <v>42804</v>
      </c>
    </row>
    <row r="109" spans="1:34" ht="38.25">
      <c r="A109" s="7">
        <v>2017</v>
      </c>
      <c r="B109" s="10" t="s">
        <v>291</v>
      </c>
      <c r="C109" s="11" t="s">
        <v>2</v>
      </c>
      <c r="E109" s="13" t="s">
        <v>110</v>
      </c>
      <c r="F109" s="13" t="s">
        <v>110</v>
      </c>
      <c r="H109" s="15" t="s">
        <v>133</v>
      </c>
      <c r="I109" s="5" t="s">
        <v>182</v>
      </c>
      <c r="J109" s="5" t="s">
        <v>245</v>
      </c>
      <c r="K109" s="18" t="s">
        <v>371</v>
      </c>
      <c r="L109" s="11" t="s">
        <v>11</v>
      </c>
      <c r="O109" s="5" t="s">
        <v>274</v>
      </c>
      <c r="P109" s="5" t="s">
        <v>275</v>
      </c>
      <c r="Q109" s="5" t="s">
        <v>281</v>
      </c>
      <c r="R109" s="5" t="s">
        <v>274</v>
      </c>
      <c r="S109" s="5" t="s">
        <v>275</v>
      </c>
      <c r="T109" s="5" t="s">
        <v>276</v>
      </c>
      <c r="U109" s="18" t="s">
        <v>371</v>
      </c>
      <c r="V109" s="20">
        <v>42768</v>
      </c>
      <c r="W109" s="20">
        <v>42768</v>
      </c>
      <c r="X109" s="7">
        <v>42</v>
      </c>
      <c r="Y109">
        <f>400+1200</f>
        <v>1600</v>
      </c>
      <c r="Z109">
        <v>0</v>
      </c>
      <c r="AE109" s="20">
        <v>42804</v>
      </c>
      <c r="AF109" s="5" t="s">
        <v>132</v>
      </c>
      <c r="AG109">
        <v>2017</v>
      </c>
      <c r="AH109" s="20">
        <v>42804</v>
      </c>
    </row>
    <row r="110" spans="1:34" ht="38.25">
      <c r="A110" s="7">
        <v>2017</v>
      </c>
      <c r="B110" s="10" t="s">
        <v>291</v>
      </c>
      <c r="C110" s="11" t="s">
        <v>2</v>
      </c>
      <c r="E110" s="13" t="s">
        <v>117</v>
      </c>
      <c r="F110" s="13" t="s">
        <v>117</v>
      </c>
      <c r="H110" s="15" t="s">
        <v>318</v>
      </c>
      <c r="I110" s="5" t="s">
        <v>191</v>
      </c>
      <c r="J110" s="5" t="s">
        <v>251</v>
      </c>
      <c r="K110" s="18" t="s">
        <v>372</v>
      </c>
      <c r="L110" s="11" t="s">
        <v>11</v>
      </c>
      <c r="O110" s="5" t="s">
        <v>274</v>
      </c>
      <c r="P110" s="5" t="s">
        <v>275</v>
      </c>
      <c r="Q110" s="5" t="s">
        <v>281</v>
      </c>
      <c r="R110" s="5" t="s">
        <v>274</v>
      </c>
      <c r="S110" s="5" t="s">
        <v>275</v>
      </c>
      <c r="T110" s="5" t="s">
        <v>279</v>
      </c>
      <c r="U110" s="18" t="s">
        <v>372</v>
      </c>
      <c r="V110" s="20">
        <v>42767</v>
      </c>
      <c r="W110" s="20">
        <v>42767</v>
      </c>
      <c r="X110" s="7">
        <v>43</v>
      </c>
      <c r="Y110">
        <f>500+70+638</f>
        <v>1208</v>
      </c>
      <c r="Z110">
        <v>0</v>
      </c>
      <c r="AE110" s="20">
        <v>42804</v>
      </c>
      <c r="AF110" s="5" t="s">
        <v>132</v>
      </c>
      <c r="AG110">
        <v>2017</v>
      </c>
      <c r="AH110" s="20">
        <v>42804</v>
      </c>
    </row>
    <row r="111" spans="1:34" ht="51">
      <c r="A111" s="7">
        <v>2017</v>
      </c>
      <c r="B111" s="10" t="s">
        <v>291</v>
      </c>
      <c r="C111" s="11" t="s">
        <v>2</v>
      </c>
      <c r="E111" s="13" t="s">
        <v>111</v>
      </c>
      <c r="F111" s="13" t="s">
        <v>111</v>
      </c>
      <c r="H111" s="15" t="s">
        <v>158</v>
      </c>
      <c r="I111" s="5" t="s">
        <v>205</v>
      </c>
      <c r="J111" s="5" t="s">
        <v>200</v>
      </c>
      <c r="K111" s="18" t="s">
        <v>373</v>
      </c>
      <c r="L111" s="11" t="s">
        <v>11</v>
      </c>
      <c r="O111" s="5" t="s">
        <v>274</v>
      </c>
      <c r="P111" s="5" t="s">
        <v>275</v>
      </c>
      <c r="Q111" s="5" t="s">
        <v>281</v>
      </c>
      <c r="R111" s="5" t="s">
        <v>274</v>
      </c>
      <c r="S111" s="5" t="s">
        <v>275</v>
      </c>
      <c r="T111" s="5" t="s">
        <v>405</v>
      </c>
      <c r="U111" s="18" t="s">
        <v>373</v>
      </c>
      <c r="V111" s="20">
        <v>42774</v>
      </c>
      <c r="W111" s="20">
        <v>42774</v>
      </c>
      <c r="X111" s="7">
        <v>44</v>
      </c>
      <c r="Y111">
        <f>300+284+1100</f>
        <v>1684</v>
      </c>
      <c r="Z111">
        <v>0</v>
      </c>
      <c r="AE111" s="20">
        <v>42804</v>
      </c>
      <c r="AF111" s="5" t="s">
        <v>132</v>
      </c>
      <c r="AG111">
        <v>2017</v>
      </c>
      <c r="AH111" s="20">
        <v>42804</v>
      </c>
    </row>
    <row r="112" spans="1:34" ht="25.5">
      <c r="A112" s="7">
        <v>2017</v>
      </c>
      <c r="B112" s="10" t="s">
        <v>291</v>
      </c>
      <c r="C112" s="11" t="s">
        <v>2</v>
      </c>
      <c r="E112" s="13" t="s">
        <v>119</v>
      </c>
      <c r="F112" s="13" t="s">
        <v>119</v>
      </c>
      <c r="H112" s="15" t="s">
        <v>145</v>
      </c>
      <c r="I112" s="5" t="s">
        <v>199</v>
      </c>
      <c r="J112" s="5" t="s">
        <v>254</v>
      </c>
      <c r="K112" s="18" t="s">
        <v>374</v>
      </c>
      <c r="L112" s="11" t="s">
        <v>11</v>
      </c>
      <c r="O112" s="5" t="s">
        <v>274</v>
      </c>
      <c r="P112" s="5" t="s">
        <v>275</v>
      </c>
      <c r="Q112" s="5" t="s">
        <v>281</v>
      </c>
      <c r="R112" s="5" t="s">
        <v>274</v>
      </c>
      <c r="S112" s="5" t="s">
        <v>275</v>
      </c>
      <c r="T112" s="5" t="s">
        <v>279</v>
      </c>
      <c r="U112" s="18" t="s">
        <v>374</v>
      </c>
      <c r="V112" s="20">
        <v>42776</v>
      </c>
      <c r="W112" s="20">
        <v>42776</v>
      </c>
      <c r="X112" s="7">
        <v>45</v>
      </c>
      <c r="Y112">
        <f>400+800</f>
        <v>1200</v>
      </c>
      <c r="Z112">
        <v>0</v>
      </c>
      <c r="AC112" s="38" t="s">
        <v>1321</v>
      </c>
      <c r="AE112" s="20">
        <v>42804</v>
      </c>
      <c r="AF112" s="5" t="s">
        <v>132</v>
      </c>
      <c r="AG112">
        <v>2017</v>
      </c>
      <c r="AH112" s="20">
        <v>42804</v>
      </c>
    </row>
    <row r="113" spans="1:34" ht="51">
      <c r="A113" s="7">
        <v>2017</v>
      </c>
      <c r="B113" s="10" t="s">
        <v>291</v>
      </c>
      <c r="C113" s="11" t="s">
        <v>2</v>
      </c>
      <c r="E113" s="13" t="s">
        <v>112</v>
      </c>
      <c r="F113" s="13" t="s">
        <v>112</v>
      </c>
      <c r="H113" s="15" t="s">
        <v>179</v>
      </c>
      <c r="I113" s="5" t="s">
        <v>184</v>
      </c>
      <c r="J113" s="5" t="s">
        <v>246</v>
      </c>
      <c r="K113" s="18" t="s">
        <v>375</v>
      </c>
      <c r="L113" s="11" t="s">
        <v>11</v>
      </c>
      <c r="O113" s="5" t="s">
        <v>274</v>
      </c>
      <c r="P113" s="5" t="s">
        <v>275</v>
      </c>
      <c r="Q113" s="5" t="s">
        <v>281</v>
      </c>
      <c r="R113" s="5" t="s">
        <v>274</v>
      </c>
      <c r="S113" s="5" t="s">
        <v>275</v>
      </c>
      <c r="T113" s="5" t="s">
        <v>406</v>
      </c>
      <c r="U113" s="18" t="s">
        <v>375</v>
      </c>
      <c r="V113" s="20">
        <v>42776</v>
      </c>
      <c r="W113" s="20">
        <v>42776</v>
      </c>
      <c r="X113" s="7">
        <v>46</v>
      </c>
      <c r="Y113">
        <f>300+142+414.99</f>
        <v>856.99</v>
      </c>
      <c r="Z113">
        <v>185.01</v>
      </c>
      <c r="AA113" s="42">
        <v>42786</v>
      </c>
      <c r="AB113" s="38" t="s">
        <v>1408</v>
      </c>
      <c r="AC113" s="38" t="s">
        <v>1288</v>
      </c>
      <c r="AE113" s="20">
        <v>42804</v>
      </c>
      <c r="AF113" s="5" t="s">
        <v>132</v>
      </c>
      <c r="AG113">
        <v>2017</v>
      </c>
      <c r="AH113" s="20">
        <v>42804</v>
      </c>
    </row>
    <row r="114" spans="1:34" ht="63.75">
      <c r="A114" s="7">
        <v>2017</v>
      </c>
      <c r="B114" s="10" t="s">
        <v>291</v>
      </c>
      <c r="C114" s="11" t="s">
        <v>2</v>
      </c>
      <c r="E114" s="13" t="s">
        <v>293</v>
      </c>
      <c r="F114" s="13" t="s">
        <v>293</v>
      </c>
      <c r="H114" s="15" t="s">
        <v>319</v>
      </c>
      <c r="I114" s="5" t="s">
        <v>187</v>
      </c>
      <c r="J114" s="5" t="s">
        <v>249</v>
      </c>
      <c r="K114" s="18" t="s">
        <v>376</v>
      </c>
      <c r="L114" s="11" t="s">
        <v>11</v>
      </c>
      <c r="O114" s="5" t="s">
        <v>274</v>
      </c>
      <c r="P114" s="5" t="s">
        <v>275</v>
      </c>
      <c r="Q114" s="5" t="s">
        <v>281</v>
      </c>
      <c r="R114" s="5" t="s">
        <v>274</v>
      </c>
      <c r="S114" s="5" t="s">
        <v>275</v>
      </c>
      <c r="T114" s="5" t="s">
        <v>279</v>
      </c>
      <c r="U114" s="18" t="s">
        <v>376</v>
      </c>
      <c r="V114" s="21">
        <v>42774</v>
      </c>
      <c r="W114" s="21">
        <v>42774</v>
      </c>
      <c r="X114" s="7">
        <v>47</v>
      </c>
      <c r="Y114">
        <f>400+142+820.32</f>
        <v>1362.3200000000002</v>
      </c>
      <c r="Z114">
        <v>0</v>
      </c>
      <c r="AC114" s="38" t="s">
        <v>1333</v>
      </c>
      <c r="AE114" s="20">
        <v>42804</v>
      </c>
      <c r="AF114" s="5" t="s">
        <v>132</v>
      </c>
      <c r="AG114">
        <v>2017</v>
      </c>
      <c r="AH114" s="20">
        <v>42804</v>
      </c>
    </row>
    <row r="115" spans="1:34" ht="38.25">
      <c r="A115" s="7">
        <v>2017</v>
      </c>
      <c r="B115" s="10" t="s">
        <v>291</v>
      </c>
      <c r="C115" s="11" t="s">
        <v>2</v>
      </c>
      <c r="E115" s="13" t="s">
        <v>114</v>
      </c>
      <c r="F115" s="13" t="s">
        <v>114</v>
      </c>
      <c r="H115" s="15" t="s">
        <v>320</v>
      </c>
      <c r="I115" s="5" t="s">
        <v>321</v>
      </c>
      <c r="J115" s="5" t="s">
        <v>322</v>
      </c>
      <c r="K115" s="18" t="s">
        <v>377</v>
      </c>
      <c r="L115" s="11" t="s">
        <v>11</v>
      </c>
      <c r="O115" s="5" t="s">
        <v>274</v>
      </c>
      <c r="P115" s="5" t="s">
        <v>275</v>
      </c>
      <c r="Q115" s="5" t="s">
        <v>281</v>
      </c>
      <c r="R115" s="5" t="s">
        <v>274</v>
      </c>
      <c r="S115" s="5" t="s">
        <v>275</v>
      </c>
      <c r="T115" s="5" t="s">
        <v>279</v>
      </c>
      <c r="U115" s="18" t="s">
        <v>377</v>
      </c>
      <c r="V115" s="20">
        <v>42776</v>
      </c>
      <c r="W115" s="20">
        <v>42776</v>
      </c>
      <c r="X115" s="7">
        <v>48</v>
      </c>
      <c r="Y115">
        <v>300</v>
      </c>
      <c r="Z115">
        <v>0</v>
      </c>
      <c r="AE115" s="20">
        <v>42804</v>
      </c>
      <c r="AF115" s="5" t="s">
        <v>132</v>
      </c>
      <c r="AG115">
        <v>2017</v>
      </c>
      <c r="AH115" s="20">
        <v>42804</v>
      </c>
    </row>
    <row r="116" spans="1:34" ht="76.5">
      <c r="A116" s="7">
        <v>2017</v>
      </c>
      <c r="B116" s="10" t="s">
        <v>291</v>
      </c>
      <c r="C116" s="11" t="s">
        <v>2</v>
      </c>
      <c r="E116" s="13" t="s">
        <v>110</v>
      </c>
      <c r="F116" s="13" t="s">
        <v>110</v>
      </c>
      <c r="H116" s="15" t="s">
        <v>140</v>
      </c>
      <c r="I116" s="5" t="s">
        <v>193</v>
      </c>
      <c r="J116" s="5" t="s">
        <v>193</v>
      </c>
      <c r="K116" s="18" t="s">
        <v>378</v>
      </c>
      <c r="L116" s="11" t="s">
        <v>11</v>
      </c>
      <c r="O116" s="5" t="s">
        <v>274</v>
      </c>
      <c r="P116" s="5" t="s">
        <v>275</v>
      </c>
      <c r="Q116" s="5" t="s">
        <v>281</v>
      </c>
      <c r="R116" s="5" t="s">
        <v>274</v>
      </c>
      <c r="S116" s="5" t="s">
        <v>275</v>
      </c>
      <c r="T116" s="5" t="s">
        <v>279</v>
      </c>
      <c r="U116" s="18" t="s">
        <v>378</v>
      </c>
      <c r="V116" s="20">
        <v>42774</v>
      </c>
      <c r="W116" s="20">
        <v>42774</v>
      </c>
      <c r="X116" s="7">
        <v>49</v>
      </c>
      <c r="Y116">
        <v>400</v>
      </c>
      <c r="Z116">
        <v>0</v>
      </c>
      <c r="AE116" s="20">
        <v>42804</v>
      </c>
      <c r="AF116" s="5" t="s">
        <v>132</v>
      </c>
      <c r="AG116">
        <v>2017</v>
      </c>
      <c r="AH116" s="20">
        <v>42804</v>
      </c>
    </row>
    <row r="117" spans="1:34" ht="89.25">
      <c r="A117" s="7">
        <v>2017</v>
      </c>
      <c r="B117" s="10" t="s">
        <v>291</v>
      </c>
      <c r="C117" s="11" t="s">
        <v>2</v>
      </c>
      <c r="E117" s="13" t="s">
        <v>118</v>
      </c>
      <c r="F117" s="13" t="s">
        <v>118</v>
      </c>
      <c r="H117" s="15" t="s">
        <v>168</v>
      </c>
      <c r="I117" s="5" t="s">
        <v>209</v>
      </c>
      <c r="J117" s="5" t="s">
        <v>259</v>
      </c>
      <c r="K117" s="18" t="s">
        <v>379</v>
      </c>
      <c r="L117" s="11" t="s">
        <v>11</v>
      </c>
      <c r="O117" s="5" t="s">
        <v>274</v>
      </c>
      <c r="P117" s="5" t="s">
        <v>275</v>
      </c>
      <c r="Q117" s="5" t="s">
        <v>281</v>
      </c>
      <c r="R117" s="5" t="s">
        <v>274</v>
      </c>
      <c r="S117" s="5" t="s">
        <v>275</v>
      </c>
      <c r="T117" s="5" t="s">
        <v>279</v>
      </c>
      <c r="U117" s="18" t="s">
        <v>379</v>
      </c>
      <c r="V117" s="20">
        <v>42779</v>
      </c>
      <c r="W117" s="20">
        <v>42779</v>
      </c>
      <c r="X117" s="7">
        <v>50</v>
      </c>
      <c r="Y117">
        <f>300+142+600</f>
        <v>1042</v>
      </c>
      <c r="Z117">
        <v>0</v>
      </c>
      <c r="AC117" s="38" t="s">
        <v>1275</v>
      </c>
      <c r="AE117" s="20">
        <v>42804</v>
      </c>
      <c r="AF117" s="5" t="s">
        <v>132</v>
      </c>
      <c r="AG117">
        <v>2017</v>
      </c>
      <c r="AH117" s="20">
        <v>42804</v>
      </c>
    </row>
    <row r="118" spans="1:34" ht="63.75">
      <c r="A118" s="7">
        <v>2017</v>
      </c>
      <c r="B118" s="10" t="s">
        <v>291</v>
      </c>
      <c r="C118" s="11" t="s">
        <v>2</v>
      </c>
      <c r="E118" s="13" t="s">
        <v>294</v>
      </c>
      <c r="F118" s="13" t="s">
        <v>294</v>
      </c>
      <c r="H118" s="15" t="s">
        <v>167</v>
      </c>
      <c r="I118" s="5" t="s">
        <v>228</v>
      </c>
      <c r="J118" s="5" t="s">
        <v>270</v>
      </c>
      <c r="K118" s="18" t="s">
        <v>380</v>
      </c>
      <c r="L118" s="11" t="s">
        <v>11</v>
      </c>
      <c r="O118" s="5" t="s">
        <v>274</v>
      </c>
      <c r="P118" s="5" t="s">
        <v>275</v>
      </c>
      <c r="Q118" s="5" t="s">
        <v>281</v>
      </c>
      <c r="R118" s="5" t="s">
        <v>274</v>
      </c>
      <c r="S118" s="5" t="s">
        <v>275</v>
      </c>
      <c r="T118" s="5" t="s">
        <v>276</v>
      </c>
      <c r="U118" s="18" t="s">
        <v>380</v>
      </c>
      <c r="V118" s="20">
        <v>42779</v>
      </c>
      <c r="W118" s="20">
        <v>42779</v>
      </c>
      <c r="X118" s="7">
        <v>51</v>
      </c>
      <c r="Y118">
        <f>300+31+980</f>
        <v>1311</v>
      </c>
      <c r="Z118">
        <v>0</v>
      </c>
      <c r="AE118" s="20">
        <v>42804</v>
      </c>
      <c r="AF118" s="5" t="s">
        <v>132</v>
      </c>
      <c r="AG118">
        <v>2017</v>
      </c>
      <c r="AH118" s="20">
        <v>42804</v>
      </c>
    </row>
    <row r="119" spans="1:34" ht="89.25">
      <c r="A119" s="7">
        <v>2017</v>
      </c>
      <c r="B119" s="10" t="s">
        <v>291</v>
      </c>
      <c r="C119" s="11" t="s">
        <v>2</v>
      </c>
      <c r="E119" s="13" t="s">
        <v>119</v>
      </c>
      <c r="F119" s="13" t="s">
        <v>119</v>
      </c>
      <c r="H119" s="15" t="s">
        <v>323</v>
      </c>
      <c r="I119" s="5" t="s">
        <v>210</v>
      </c>
      <c r="J119" s="5" t="s">
        <v>260</v>
      </c>
      <c r="K119" s="18" t="s">
        <v>381</v>
      </c>
      <c r="L119" s="11" t="s">
        <v>11</v>
      </c>
      <c r="O119" s="5" t="s">
        <v>274</v>
      </c>
      <c r="P119" s="5" t="s">
        <v>275</v>
      </c>
      <c r="Q119" s="5" t="s">
        <v>281</v>
      </c>
      <c r="R119" s="5" t="s">
        <v>274</v>
      </c>
      <c r="S119" s="5" t="s">
        <v>275</v>
      </c>
      <c r="T119" s="5" t="s">
        <v>279</v>
      </c>
      <c r="U119" s="18" t="s">
        <v>381</v>
      </c>
      <c r="V119" s="20">
        <v>42779</v>
      </c>
      <c r="W119" s="20">
        <v>42779</v>
      </c>
      <c r="X119" s="7">
        <v>52</v>
      </c>
      <c r="Y119">
        <v>300</v>
      </c>
      <c r="Z119">
        <v>0</v>
      </c>
      <c r="AE119" s="20">
        <v>42804</v>
      </c>
      <c r="AF119" s="5" t="s">
        <v>132</v>
      </c>
      <c r="AG119">
        <v>2017</v>
      </c>
      <c r="AH119" s="20">
        <v>42804</v>
      </c>
    </row>
    <row r="120" spans="1:34" ht="89.25">
      <c r="A120" s="7">
        <v>2017</v>
      </c>
      <c r="B120" s="10" t="s">
        <v>291</v>
      </c>
      <c r="C120" s="11" t="s">
        <v>2</v>
      </c>
      <c r="E120" s="13" t="s">
        <v>119</v>
      </c>
      <c r="F120" s="13" t="s">
        <v>119</v>
      </c>
      <c r="H120" s="15" t="s">
        <v>324</v>
      </c>
      <c r="I120" s="5" t="s">
        <v>325</v>
      </c>
      <c r="J120" s="5" t="s">
        <v>326</v>
      </c>
      <c r="K120" s="18" t="s">
        <v>381</v>
      </c>
      <c r="L120" s="11" t="s">
        <v>11</v>
      </c>
      <c r="O120" s="5" t="s">
        <v>274</v>
      </c>
      <c r="P120" s="5" t="s">
        <v>275</v>
      </c>
      <c r="Q120" s="5" t="s">
        <v>281</v>
      </c>
      <c r="R120" s="5" t="s">
        <v>274</v>
      </c>
      <c r="S120" s="5" t="s">
        <v>275</v>
      </c>
      <c r="T120" s="5" t="s">
        <v>279</v>
      </c>
      <c r="U120" s="18" t="s">
        <v>381</v>
      </c>
      <c r="V120" s="20">
        <v>42779</v>
      </c>
      <c r="W120" s="20">
        <v>42779</v>
      </c>
      <c r="X120" s="7">
        <v>53</v>
      </c>
      <c r="Y120">
        <v>300</v>
      </c>
      <c r="Z120">
        <v>0</v>
      </c>
      <c r="AE120" s="20">
        <v>42804</v>
      </c>
      <c r="AF120" s="5" t="s">
        <v>132</v>
      </c>
      <c r="AG120">
        <v>2017</v>
      </c>
      <c r="AH120" s="20">
        <v>42804</v>
      </c>
    </row>
    <row r="121" spans="1:34" ht="89.25">
      <c r="A121" s="7">
        <v>2017</v>
      </c>
      <c r="B121" s="10" t="s">
        <v>291</v>
      </c>
      <c r="C121" s="11" t="s">
        <v>2</v>
      </c>
      <c r="E121" s="13" t="s">
        <v>119</v>
      </c>
      <c r="F121" s="13" t="s">
        <v>119</v>
      </c>
      <c r="H121" s="15" t="s">
        <v>179</v>
      </c>
      <c r="I121" s="5" t="s">
        <v>230</v>
      </c>
      <c r="J121" s="5" t="s">
        <v>327</v>
      </c>
      <c r="K121" s="18" t="s">
        <v>381</v>
      </c>
      <c r="L121" s="11" t="s">
        <v>11</v>
      </c>
      <c r="O121" s="5" t="s">
        <v>274</v>
      </c>
      <c r="P121" s="5" t="s">
        <v>275</v>
      </c>
      <c r="Q121" s="5" t="s">
        <v>281</v>
      </c>
      <c r="R121" s="5" t="s">
        <v>274</v>
      </c>
      <c r="S121" s="5" t="s">
        <v>275</v>
      </c>
      <c r="T121" s="5" t="s">
        <v>279</v>
      </c>
      <c r="U121" s="18" t="s">
        <v>381</v>
      </c>
      <c r="V121" s="20">
        <v>42779</v>
      </c>
      <c r="W121" s="20">
        <v>42779</v>
      </c>
      <c r="X121" s="7">
        <v>54</v>
      </c>
      <c r="Y121">
        <v>300</v>
      </c>
      <c r="Z121">
        <v>0</v>
      </c>
      <c r="AE121" s="20">
        <v>42804</v>
      </c>
      <c r="AF121" s="5" t="s">
        <v>132</v>
      </c>
      <c r="AG121">
        <v>2017</v>
      </c>
      <c r="AH121" s="20">
        <v>42804</v>
      </c>
    </row>
    <row r="122" spans="1:34" ht="51">
      <c r="A122" s="7">
        <v>2017</v>
      </c>
      <c r="B122" s="10" t="s">
        <v>291</v>
      </c>
      <c r="C122" s="11" t="s">
        <v>2</v>
      </c>
      <c r="E122" s="13" t="s">
        <v>112</v>
      </c>
      <c r="F122" s="13" t="s">
        <v>112</v>
      </c>
      <c r="H122" s="15" t="s">
        <v>179</v>
      </c>
      <c r="I122" s="5" t="s">
        <v>184</v>
      </c>
      <c r="J122" s="5" t="s">
        <v>246</v>
      </c>
      <c r="K122" s="18" t="s">
        <v>382</v>
      </c>
      <c r="L122" s="11" t="s">
        <v>11</v>
      </c>
      <c r="O122" s="5" t="s">
        <v>274</v>
      </c>
      <c r="P122" s="5" t="s">
        <v>275</v>
      </c>
      <c r="Q122" s="5" t="s">
        <v>281</v>
      </c>
      <c r="R122" s="5" t="s">
        <v>274</v>
      </c>
      <c r="S122" s="5" t="s">
        <v>275</v>
      </c>
      <c r="T122" s="5" t="s">
        <v>279</v>
      </c>
      <c r="U122" s="18" t="s">
        <v>382</v>
      </c>
      <c r="V122" s="20">
        <v>42780</v>
      </c>
      <c r="W122" s="20">
        <v>42780</v>
      </c>
      <c r="X122" s="7">
        <v>55</v>
      </c>
      <c r="Y122">
        <f>300+142+657.15</f>
        <v>1099.15</v>
      </c>
      <c r="Z122">
        <v>0</v>
      </c>
      <c r="AA122" s="42">
        <v>42797</v>
      </c>
      <c r="AB122" s="38" t="s">
        <v>1411</v>
      </c>
      <c r="AC122" s="38" t="s">
        <v>1291</v>
      </c>
      <c r="AE122" s="20">
        <v>42804</v>
      </c>
      <c r="AF122" s="5" t="s">
        <v>132</v>
      </c>
      <c r="AG122">
        <v>2017</v>
      </c>
      <c r="AH122" s="20">
        <v>42804</v>
      </c>
    </row>
    <row r="123" spans="1:34" ht="51">
      <c r="A123" s="7">
        <v>2017</v>
      </c>
      <c r="B123" s="10" t="s">
        <v>291</v>
      </c>
      <c r="C123" s="11" t="s">
        <v>2</v>
      </c>
      <c r="E123" s="13" t="s">
        <v>295</v>
      </c>
      <c r="F123" s="13" t="s">
        <v>295</v>
      </c>
      <c r="H123" s="15" t="s">
        <v>328</v>
      </c>
      <c r="I123" s="5" t="s">
        <v>206</v>
      </c>
      <c r="J123" s="5" t="s">
        <v>258</v>
      </c>
      <c r="K123" s="18" t="s">
        <v>383</v>
      </c>
      <c r="L123" s="11" t="s">
        <v>11</v>
      </c>
      <c r="O123" s="5" t="s">
        <v>274</v>
      </c>
      <c r="P123" s="5" t="s">
        <v>275</v>
      </c>
      <c r="Q123" s="5" t="s">
        <v>281</v>
      </c>
      <c r="R123" s="5" t="s">
        <v>274</v>
      </c>
      <c r="S123" s="5" t="s">
        <v>275</v>
      </c>
      <c r="T123" s="5" t="s">
        <v>279</v>
      </c>
      <c r="U123" s="18" t="s">
        <v>383</v>
      </c>
      <c r="V123" s="20">
        <v>42780</v>
      </c>
      <c r="W123" s="20">
        <v>42780</v>
      </c>
      <c r="X123" s="7">
        <v>56</v>
      </c>
      <c r="Y123">
        <v>300</v>
      </c>
      <c r="Z123">
        <v>0</v>
      </c>
      <c r="AE123" s="20">
        <v>42804</v>
      </c>
      <c r="AF123" s="5" t="s">
        <v>132</v>
      </c>
      <c r="AG123">
        <v>2017</v>
      </c>
      <c r="AH123" s="20">
        <v>42804</v>
      </c>
    </row>
    <row r="124" spans="1:34" ht="51">
      <c r="A124" s="7">
        <v>2017</v>
      </c>
      <c r="B124" s="10" t="s">
        <v>291</v>
      </c>
      <c r="C124" s="11" t="s">
        <v>2</v>
      </c>
      <c r="E124" s="13" t="s">
        <v>118</v>
      </c>
      <c r="F124" s="13" t="s">
        <v>118</v>
      </c>
      <c r="H124" s="15" t="s">
        <v>329</v>
      </c>
      <c r="I124" s="5" t="s">
        <v>330</v>
      </c>
      <c r="J124" s="5" t="s">
        <v>331</v>
      </c>
      <c r="K124" s="18" t="s">
        <v>383</v>
      </c>
      <c r="L124" s="11" t="s">
        <v>11</v>
      </c>
      <c r="O124" s="5" t="s">
        <v>274</v>
      </c>
      <c r="P124" s="5" t="s">
        <v>275</v>
      </c>
      <c r="Q124" s="5" t="s">
        <v>281</v>
      </c>
      <c r="R124" s="5" t="s">
        <v>274</v>
      </c>
      <c r="S124" s="5" t="s">
        <v>275</v>
      </c>
      <c r="T124" s="5" t="s">
        <v>279</v>
      </c>
      <c r="U124" s="18" t="s">
        <v>383</v>
      </c>
      <c r="V124" s="20">
        <v>42780</v>
      </c>
      <c r="W124" s="20">
        <v>42780</v>
      </c>
      <c r="X124" s="7">
        <v>57</v>
      </c>
      <c r="Y124">
        <v>300</v>
      </c>
      <c r="Z124">
        <v>0</v>
      </c>
      <c r="AE124" s="20">
        <v>42804</v>
      </c>
      <c r="AF124" s="5" t="s">
        <v>132</v>
      </c>
      <c r="AG124">
        <v>2017</v>
      </c>
      <c r="AH124" s="20">
        <v>42804</v>
      </c>
    </row>
    <row r="125" spans="1:34" ht="51">
      <c r="A125" s="7">
        <v>2017</v>
      </c>
      <c r="B125" s="10" t="s">
        <v>291</v>
      </c>
      <c r="C125" s="11" t="s">
        <v>2</v>
      </c>
      <c r="E125" s="13" t="s">
        <v>112</v>
      </c>
      <c r="F125" s="13" t="s">
        <v>112</v>
      </c>
      <c r="H125" s="15" t="s">
        <v>172</v>
      </c>
      <c r="I125" s="5" t="s">
        <v>235</v>
      </c>
      <c r="J125" s="5" t="s">
        <v>200</v>
      </c>
      <c r="K125" s="18" t="s">
        <v>383</v>
      </c>
      <c r="L125" s="11" t="s">
        <v>11</v>
      </c>
      <c r="O125" s="5" t="s">
        <v>274</v>
      </c>
      <c r="P125" s="5" t="s">
        <v>275</v>
      </c>
      <c r="Q125" s="5" t="s">
        <v>281</v>
      </c>
      <c r="R125" s="5" t="s">
        <v>274</v>
      </c>
      <c r="S125" s="5" t="s">
        <v>275</v>
      </c>
      <c r="T125" s="5" t="s">
        <v>279</v>
      </c>
      <c r="U125" s="18" t="s">
        <v>383</v>
      </c>
      <c r="V125" s="20">
        <v>42780</v>
      </c>
      <c r="W125" s="20">
        <v>42780</v>
      </c>
      <c r="X125" s="7">
        <v>58</v>
      </c>
      <c r="Y125">
        <v>300</v>
      </c>
      <c r="Z125">
        <v>0</v>
      </c>
      <c r="AE125" s="20">
        <v>42804</v>
      </c>
      <c r="AF125" s="5" t="s">
        <v>132</v>
      </c>
      <c r="AG125">
        <v>2017</v>
      </c>
      <c r="AH125" s="20">
        <v>42804</v>
      </c>
    </row>
    <row r="126" spans="1:34" ht="102">
      <c r="A126" s="7">
        <v>2017</v>
      </c>
      <c r="B126" s="10" t="s">
        <v>291</v>
      </c>
      <c r="C126" s="11" t="s">
        <v>2</v>
      </c>
      <c r="E126" s="13" t="s">
        <v>111</v>
      </c>
      <c r="F126" s="13" t="s">
        <v>111</v>
      </c>
      <c r="H126" s="15" t="s">
        <v>158</v>
      </c>
      <c r="I126" s="5" t="s">
        <v>205</v>
      </c>
      <c r="J126" s="5" t="s">
        <v>200</v>
      </c>
      <c r="K126" s="18" t="s">
        <v>384</v>
      </c>
      <c r="L126" s="11" t="s">
        <v>11</v>
      </c>
      <c r="O126" s="5" t="s">
        <v>274</v>
      </c>
      <c r="P126" s="5" t="s">
        <v>275</v>
      </c>
      <c r="Q126" s="5" t="s">
        <v>281</v>
      </c>
      <c r="R126" s="5" t="s">
        <v>274</v>
      </c>
      <c r="S126" s="5" t="s">
        <v>275</v>
      </c>
      <c r="T126" s="5" t="s">
        <v>276</v>
      </c>
      <c r="U126" s="18" t="s">
        <v>384</v>
      </c>
      <c r="V126" s="20">
        <v>42781</v>
      </c>
      <c r="W126" s="20">
        <v>42781</v>
      </c>
      <c r="X126" s="7">
        <v>59</v>
      </c>
      <c r="Y126">
        <f>300+204+1033</f>
        <v>1537</v>
      </c>
      <c r="Z126">
        <f>1550-1537</f>
        <v>13</v>
      </c>
      <c r="AC126" s="38" t="s">
        <v>1262</v>
      </c>
      <c r="AE126" s="20">
        <v>42804</v>
      </c>
      <c r="AF126" s="5" t="s">
        <v>132</v>
      </c>
      <c r="AG126">
        <v>2017</v>
      </c>
      <c r="AH126" s="20">
        <v>42804</v>
      </c>
    </row>
    <row r="127" spans="1:34" ht="51">
      <c r="A127" s="7">
        <v>2017</v>
      </c>
      <c r="B127" s="10" t="s">
        <v>291</v>
      </c>
      <c r="C127" s="11" t="s">
        <v>2</v>
      </c>
      <c r="E127" s="13" t="s">
        <v>111</v>
      </c>
      <c r="F127" s="13" t="s">
        <v>111</v>
      </c>
      <c r="H127" s="15" t="s">
        <v>158</v>
      </c>
      <c r="I127" s="5" t="s">
        <v>205</v>
      </c>
      <c r="J127" s="5" t="s">
        <v>200</v>
      </c>
      <c r="K127" s="18" t="s">
        <v>385</v>
      </c>
      <c r="L127" s="11" t="s">
        <v>11</v>
      </c>
      <c r="O127" s="5" t="s">
        <v>274</v>
      </c>
      <c r="P127" s="5" t="s">
        <v>275</v>
      </c>
      <c r="Q127" s="5" t="s">
        <v>281</v>
      </c>
      <c r="R127" s="5" t="s">
        <v>274</v>
      </c>
      <c r="S127" s="5" t="s">
        <v>275</v>
      </c>
      <c r="T127" s="5" t="s">
        <v>279</v>
      </c>
      <c r="U127" s="18" t="s">
        <v>385</v>
      </c>
      <c r="V127" s="20">
        <v>42782</v>
      </c>
      <c r="W127" s="20">
        <v>42782</v>
      </c>
      <c r="X127" s="7">
        <v>60</v>
      </c>
      <c r="Y127">
        <f>300+142+858</f>
        <v>1300</v>
      </c>
      <c r="Z127">
        <v>0</v>
      </c>
      <c r="AC127" s="38" t="s">
        <v>1264</v>
      </c>
      <c r="AE127" s="20">
        <v>42804</v>
      </c>
      <c r="AF127" s="5" t="s">
        <v>132</v>
      </c>
      <c r="AG127">
        <v>2017</v>
      </c>
      <c r="AH127" s="20">
        <v>42804</v>
      </c>
    </row>
    <row r="128" spans="1:34" ht="51">
      <c r="A128" s="7">
        <v>2017</v>
      </c>
      <c r="B128" s="10" t="s">
        <v>291</v>
      </c>
      <c r="C128" s="11" t="s">
        <v>2</v>
      </c>
      <c r="E128" s="13" t="s">
        <v>127</v>
      </c>
      <c r="F128" s="13" t="s">
        <v>127</v>
      </c>
      <c r="H128" s="15" t="s">
        <v>319</v>
      </c>
      <c r="I128" s="5" t="s">
        <v>187</v>
      </c>
      <c r="J128" s="5" t="s">
        <v>249</v>
      </c>
      <c r="K128" s="18" t="s">
        <v>386</v>
      </c>
      <c r="L128" s="11" t="s">
        <v>11</v>
      </c>
      <c r="O128" s="5" t="s">
        <v>274</v>
      </c>
      <c r="P128" s="5" t="s">
        <v>275</v>
      </c>
      <c r="Q128" s="5" t="s">
        <v>281</v>
      </c>
      <c r="R128" s="5" t="s">
        <v>274</v>
      </c>
      <c r="S128" s="5" t="s">
        <v>275</v>
      </c>
      <c r="T128" s="5" t="s">
        <v>276</v>
      </c>
      <c r="U128" s="18" t="s">
        <v>386</v>
      </c>
      <c r="V128" s="20">
        <v>42781</v>
      </c>
      <c r="W128" s="20">
        <v>42781</v>
      </c>
      <c r="X128" s="7">
        <v>61</v>
      </c>
      <c r="Y128">
        <f>400+1200</f>
        <v>1600</v>
      </c>
      <c r="Z128">
        <v>0</v>
      </c>
      <c r="AC128" s="38" t="s">
        <v>1335</v>
      </c>
      <c r="AE128" s="20">
        <v>42804</v>
      </c>
      <c r="AF128" s="5" t="s">
        <v>132</v>
      </c>
      <c r="AG128">
        <v>2017</v>
      </c>
      <c r="AH128" s="20">
        <v>42804</v>
      </c>
    </row>
    <row r="129" spans="1:34" ht="76.5">
      <c r="A129" s="7">
        <v>2017</v>
      </c>
      <c r="B129" s="10" t="s">
        <v>291</v>
      </c>
      <c r="C129" s="11" t="s">
        <v>2</v>
      </c>
      <c r="E129" s="13" t="s">
        <v>110</v>
      </c>
      <c r="F129" s="13" t="s">
        <v>110</v>
      </c>
      <c r="H129" s="15" t="s">
        <v>332</v>
      </c>
      <c r="I129" s="5" t="s">
        <v>236</v>
      </c>
      <c r="J129" s="5" t="s">
        <v>269</v>
      </c>
      <c r="K129" s="18" t="s">
        <v>387</v>
      </c>
      <c r="L129" s="11" t="s">
        <v>11</v>
      </c>
      <c r="O129" s="5" t="s">
        <v>274</v>
      </c>
      <c r="P129" s="5" t="s">
        <v>275</v>
      </c>
      <c r="Q129" s="5" t="s">
        <v>281</v>
      </c>
      <c r="R129" s="5" t="s">
        <v>274</v>
      </c>
      <c r="S129" s="5" t="s">
        <v>275</v>
      </c>
      <c r="T129" s="5" t="s">
        <v>279</v>
      </c>
      <c r="U129" s="18" t="s">
        <v>387</v>
      </c>
      <c r="V129" s="20">
        <v>42783</v>
      </c>
      <c r="W129" s="20">
        <v>42783</v>
      </c>
      <c r="X129" s="7">
        <v>62</v>
      </c>
      <c r="Y129">
        <f>400+142+580</f>
        <v>1122</v>
      </c>
      <c r="Z129">
        <v>78</v>
      </c>
      <c r="AA129" s="42">
        <v>42787</v>
      </c>
      <c r="AB129" s="38" t="s">
        <v>1434</v>
      </c>
      <c r="AC129" s="38" t="s">
        <v>1300</v>
      </c>
      <c r="AE129" s="20">
        <v>42804</v>
      </c>
      <c r="AF129" s="5" t="s">
        <v>132</v>
      </c>
      <c r="AG129">
        <v>2017</v>
      </c>
      <c r="AH129" s="20">
        <v>42804</v>
      </c>
    </row>
    <row r="130" spans="1:34" ht="76.5">
      <c r="A130" s="7">
        <v>2017</v>
      </c>
      <c r="B130" s="10" t="s">
        <v>291</v>
      </c>
      <c r="C130" s="11" t="s">
        <v>2</v>
      </c>
      <c r="E130" s="13" t="s">
        <v>111</v>
      </c>
      <c r="F130" s="13" t="s">
        <v>111</v>
      </c>
      <c r="H130" s="15" t="s">
        <v>333</v>
      </c>
      <c r="I130" s="5" t="s">
        <v>334</v>
      </c>
      <c r="J130" s="5" t="s">
        <v>232</v>
      </c>
      <c r="K130" s="18" t="s">
        <v>388</v>
      </c>
      <c r="L130" s="11" t="s">
        <v>11</v>
      </c>
      <c r="O130" s="5" t="s">
        <v>274</v>
      </c>
      <c r="P130" s="5" t="s">
        <v>275</v>
      </c>
      <c r="Q130" s="5" t="s">
        <v>281</v>
      </c>
      <c r="R130" s="5" t="s">
        <v>274</v>
      </c>
      <c r="S130" s="5" t="s">
        <v>275</v>
      </c>
      <c r="T130" s="5" t="s">
        <v>279</v>
      </c>
      <c r="U130" s="18" t="s">
        <v>388</v>
      </c>
      <c r="V130" s="20">
        <v>42783</v>
      </c>
      <c r="W130" s="20">
        <v>42783</v>
      </c>
      <c r="X130" s="7">
        <v>63</v>
      </c>
      <c r="Y130">
        <v>300</v>
      </c>
      <c r="Z130">
        <v>0</v>
      </c>
      <c r="AE130" s="20">
        <v>42804</v>
      </c>
      <c r="AF130" s="5" t="s">
        <v>132</v>
      </c>
      <c r="AG130">
        <v>2017</v>
      </c>
      <c r="AH130" s="20">
        <v>42804</v>
      </c>
    </row>
    <row r="131" spans="1:34" ht="76.5">
      <c r="A131" s="7">
        <v>2017</v>
      </c>
      <c r="B131" s="10" t="s">
        <v>291</v>
      </c>
      <c r="C131" s="11" t="s">
        <v>2</v>
      </c>
      <c r="E131" s="13" t="s">
        <v>112</v>
      </c>
      <c r="F131" s="13" t="s">
        <v>112</v>
      </c>
      <c r="H131" s="15" t="s">
        <v>160</v>
      </c>
      <c r="I131" s="5" t="s">
        <v>218</v>
      </c>
      <c r="J131" s="5" t="s">
        <v>262</v>
      </c>
      <c r="K131" s="18" t="s">
        <v>388</v>
      </c>
      <c r="L131" s="11" t="s">
        <v>11</v>
      </c>
      <c r="O131" s="5" t="s">
        <v>274</v>
      </c>
      <c r="P131" s="5" t="s">
        <v>275</v>
      </c>
      <c r="Q131" s="5" t="s">
        <v>281</v>
      </c>
      <c r="R131" s="5" t="s">
        <v>274</v>
      </c>
      <c r="S131" s="5" t="s">
        <v>275</v>
      </c>
      <c r="T131" s="5" t="s">
        <v>279</v>
      </c>
      <c r="U131" s="18" t="s">
        <v>388</v>
      </c>
      <c r="V131" s="20">
        <v>42783</v>
      </c>
      <c r="W131" s="20">
        <v>42783</v>
      </c>
      <c r="X131" s="7">
        <v>64</v>
      </c>
      <c r="Y131">
        <v>300</v>
      </c>
      <c r="Z131">
        <v>0</v>
      </c>
      <c r="AE131" s="20">
        <v>42804</v>
      </c>
      <c r="AF131" s="5" t="s">
        <v>132</v>
      </c>
      <c r="AG131">
        <v>2017</v>
      </c>
      <c r="AH131" s="20">
        <v>42804</v>
      </c>
    </row>
    <row r="132" spans="1:34" ht="63.75">
      <c r="A132" s="7">
        <v>2017</v>
      </c>
      <c r="B132" s="10" t="s">
        <v>291</v>
      </c>
      <c r="C132" s="11" t="s">
        <v>2</v>
      </c>
      <c r="E132" s="13" t="s">
        <v>119</v>
      </c>
      <c r="F132" s="13" t="s">
        <v>119</v>
      </c>
      <c r="H132" s="15" t="s">
        <v>323</v>
      </c>
      <c r="I132" s="5" t="s">
        <v>210</v>
      </c>
      <c r="J132" s="5" t="s">
        <v>260</v>
      </c>
      <c r="K132" s="18" t="s">
        <v>389</v>
      </c>
      <c r="L132" s="11" t="s">
        <v>11</v>
      </c>
      <c r="O132" s="5" t="s">
        <v>274</v>
      </c>
      <c r="P132" s="5" t="s">
        <v>275</v>
      </c>
      <c r="Q132" s="5" t="s">
        <v>281</v>
      </c>
      <c r="R132" s="5" t="s">
        <v>274</v>
      </c>
      <c r="S132" s="5" t="s">
        <v>275</v>
      </c>
      <c r="T132" s="5" t="s">
        <v>279</v>
      </c>
      <c r="U132" s="18" t="s">
        <v>389</v>
      </c>
      <c r="V132" s="20">
        <v>42782</v>
      </c>
      <c r="W132" s="20">
        <v>42782</v>
      </c>
      <c r="X132" s="7">
        <v>65</v>
      </c>
      <c r="Y132">
        <v>300</v>
      </c>
      <c r="Z132">
        <v>0</v>
      </c>
      <c r="AE132" s="20">
        <v>42804</v>
      </c>
      <c r="AF132" s="5" t="s">
        <v>132</v>
      </c>
      <c r="AG132">
        <v>2017</v>
      </c>
      <c r="AH132" s="20">
        <v>42804</v>
      </c>
    </row>
    <row r="133" spans="1:34" ht="102">
      <c r="A133" s="7">
        <v>2017</v>
      </c>
      <c r="B133" s="10" t="s">
        <v>291</v>
      </c>
      <c r="C133" s="11" t="s">
        <v>2</v>
      </c>
      <c r="E133" s="13" t="s">
        <v>111</v>
      </c>
      <c r="F133" s="13" t="s">
        <v>111</v>
      </c>
      <c r="H133" s="15" t="s">
        <v>158</v>
      </c>
      <c r="I133" s="5" t="s">
        <v>205</v>
      </c>
      <c r="J133" s="5" t="s">
        <v>200</v>
      </c>
      <c r="K133" s="18" t="s">
        <v>390</v>
      </c>
      <c r="L133" s="11" t="s">
        <v>11</v>
      </c>
      <c r="O133" s="5" t="s">
        <v>274</v>
      </c>
      <c r="P133" s="5" t="s">
        <v>275</v>
      </c>
      <c r="Q133" s="5" t="s">
        <v>281</v>
      </c>
      <c r="R133" s="5" t="s">
        <v>274</v>
      </c>
      <c r="S133" s="5" t="s">
        <v>275</v>
      </c>
      <c r="T133" s="5" t="s">
        <v>276</v>
      </c>
      <c r="U133" s="18" t="s">
        <v>390</v>
      </c>
      <c r="V133" s="20">
        <v>42783</v>
      </c>
      <c r="W133" s="20">
        <v>42783</v>
      </c>
      <c r="X133" s="7">
        <v>66</v>
      </c>
      <c r="Y133">
        <f>300+133+1250</f>
        <v>1683</v>
      </c>
      <c r="Z133">
        <v>0</v>
      </c>
      <c r="AC133" s="38" t="s">
        <v>1265</v>
      </c>
      <c r="AE133" s="20">
        <v>42804</v>
      </c>
      <c r="AF133" s="5" t="s">
        <v>132</v>
      </c>
      <c r="AG133">
        <v>2017</v>
      </c>
      <c r="AH133" s="20">
        <v>42804</v>
      </c>
    </row>
    <row r="134" spans="1:34" ht="63.75">
      <c r="A134" s="7">
        <v>2017</v>
      </c>
      <c r="B134" s="10" t="s">
        <v>291</v>
      </c>
      <c r="C134" s="11" t="s">
        <v>2</v>
      </c>
      <c r="E134" s="13" t="s">
        <v>130</v>
      </c>
      <c r="F134" s="13" t="s">
        <v>130</v>
      </c>
      <c r="H134" s="15" t="s">
        <v>316</v>
      </c>
      <c r="I134" s="5" t="s">
        <v>219</v>
      </c>
      <c r="J134" s="5" t="s">
        <v>259</v>
      </c>
      <c r="K134" s="18" t="s">
        <v>391</v>
      </c>
      <c r="L134" s="11" t="s">
        <v>11</v>
      </c>
      <c r="O134" s="5" t="s">
        <v>274</v>
      </c>
      <c r="P134" s="5" t="s">
        <v>275</v>
      </c>
      <c r="Q134" s="5" t="s">
        <v>281</v>
      </c>
      <c r="R134" s="5" t="s">
        <v>274</v>
      </c>
      <c r="S134" s="5" t="s">
        <v>275</v>
      </c>
      <c r="T134" s="5" t="s">
        <v>276</v>
      </c>
      <c r="U134" s="18" t="s">
        <v>391</v>
      </c>
      <c r="V134" s="20">
        <v>42789</v>
      </c>
      <c r="W134" s="20">
        <v>42789</v>
      </c>
      <c r="X134" s="7">
        <v>67</v>
      </c>
      <c r="Y134">
        <f>400+204+790</f>
        <v>1394</v>
      </c>
      <c r="Z134">
        <v>6</v>
      </c>
      <c r="AE134" s="20">
        <v>42804</v>
      </c>
      <c r="AF134" s="5" t="s">
        <v>132</v>
      </c>
      <c r="AG134">
        <v>2017</v>
      </c>
      <c r="AH134" s="20">
        <v>42804</v>
      </c>
    </row>
    <row r="135" spans="1:34" ht="76.5">
      <c r="A135" s="7">
        <v>2017</v>
      </c>
      <c r="B135" s="10" t="s">
        <v>291</v>
      </c>
      <c r="C135" s="11" t="s">
        <v>2</v>
      </c>
      <c r="E135" s="13" t="s">
        <v>119</v>
      </c>
      <c r="F135" s="13" t="s">
        <v>119</v>
      </c>
      <c r="H135" s="15" t="s">
        <v>317</v>
      </c>
      <c r="I135" s="5" t="s">
        <v>217</v>
      </c>
      <c r="J135" s="5" t="s">
        <v>220</v>
      </c>
      <c r="K135" s="18" t="s">
        <v>392</v>
      </c>
      <c r="L135" s="11" t="s">
        <v>11</v>
      </c>
      <c r="O135" s="5" t="s">
        <v>274</v>
      </c>
      <c r="P135" s="5" t="s">
        <v>275</v>
      </c>
      <c r="Q135" s="5" t="s">
        <v>279</v>
      </c>
      <c r="R135" s="5" t="s">
        <v>274</v>
      </c>
      <c r="S135" s="5" t="s">
        <v>275</v>
      </c>
      <c r="T135" s="5" t="s">
        <v>281</v>
      </c>
      <c r="U135" s="18" t="s">
        <v>392</v>
      </c>
      <c r="V135" s="20">
        <v>42789</v>
      </c>
      <c r="W135" s="20">
        <v>42789</v>
      </c>
      <c r="X135" s="7">
        <v>68</v>
      </c>
      <c r="Y135">
        <v>300</v>
      </c>
      <c r="Z135">
        <v>0</v>
      </c>
      <c r="AE135" s="20">
        <v>42804</v>
      </c>
      <c r="AF135" s="5" t="s">
        <v>132</v>
      </c>
      <c r="AG135">
        <v>2017</v>
      </c>
      <c r="AH135" s="20">
        <v>42804</v>
      </c>
    </row>
    <row r="136" spans="1:34" ht="76.5">
      <c r="A136" s="7">
        <v>2017</v>
      </c>
      <c r="B136" s="10" t="s">
        <v>291</v>
      </c>
      <c r="C136" s="11" t="s">
        <v>2</v>
      </c>
      <c r="E136" s="13" t="s">
        <v>119</v>
      </c>
      <c r="F136" s="13" t="s">
        <v>119</v>
      </c>
      <c r="H136" s="15" t="s">
        <v>335</v>
      </c>
      <c r="I136" s="5" t="s">
        <v>300</v>
      </c>
      <c r="J136"/>
      <c r="K136" s="18" t="s">
        <v>393</v>
      </c>
      <c r="L136" s="11" t="s">
        <v>11</v>
      </c>
      <c r="O136" s="5" t="s">
        <v>274</v>
      </c>
      <c r="P136" s="5" t="s">
        <v>275</v>
      </c>
      <c r="Q136" s="5" t="s">
        <v>279</v>
      </c>
      <c r="R136" s="5" t="s">
        <v>274</v>
      </c>
      <c r="S136" s="5" t="s">
        <v>275</v>
      </c>
      <c r="T136" s="5" t="s">
        <v>281</v>
      </c>
      <c r="U136" s="18" t="s">
        <v>393</v>
      </c>
      <c r="V136" s="20">
        <v>42789</v>
      </c>
      <c r="W136" s="20">
        <v>42789</v>
      </c>
      <c r="X136" s="7">
        <v>69</v>
      </c>
      <c r="Y136">
        <v>300</v>
      </c>
      <c r="Z136">
        <v>0</v>
      </c>
      <c r="AE136" s="20">
        <v>42804</v>
      </c>
      <c r="AF136" s="5" t="s">
        <v>132</v>
      </c>
      <c r="AG136">
        <v>2017</v>
      </c>
      <c r="AH136" s="20">
        <v>42804</v>
      </c>
    </row>
    <row r="137" spans="1:34" ht="51">
      <c r="A137" s="7">
        <v>2017</v>
      </c>
      <c r="B137" s="10" t="s">
        <v>291</v>
      </c>
      <c r="C137" s="11" t="s">
        <v>2</v>
      </c>
      <c r="E137" s="13" t="s">
        <v>112</v>
      </c>
      <c r="F137" s="13" t="s">
        <v>112</v>
      </c>
      <c r="H137" s="15" t="s">
        <v>179</v>
      </c>
      <c r="I137" s="5" t="s">
        <v>184</v>
      </c>
      <c r="J137" s="5" t="s">
        <v>246</v>
      </c>
      <c r="K137" s="18" t="s">
        <v>394</v>
      </c>
      <c r="L137" s="11" t="s">
        <v>11</v>
      </c>
      <c r="O137" s="5" t="s">
        <v>274</v>
      </c>
      <c r="P137" s="5" t="s">
        <v>275</v>
      </c>
      <c r="Q137" s="5" t="s">
        <v>281</v>
      </c>
      <c r="R137" s="5" t="s">
        <v>274</v>
      </c>
      <c r="S137" s="5" t="s">
        <v>275</v>
      </c>
      <c r="T137" s="5" t="s">
        <v>279</v>
      </c>
      <c r="U137" s="18" t="s">
        <v>394</v>
      </c>
      <c r="V137" s="20">
        <v>42790</v>
      </c>
      <c r="W137" s="20">
        <v>42790</v>
      </c>
      <c r="X137" s="7">
        <v>70</v>
      </c>
      <c r="Y137">
        <f>300+142+858.1</f>
        <v>1300.1</v>
      </c>
      <c r="Z137">
        <v>0</v>
      </c>
      <c r="AA137" s="42">
        <v>42788</v>
      </c>
      <c r="AB137" s="38" t="s">
        <v>1415</v>
      </c>
      <c r="AC137" s="38" t="s">
        <v>1296</v>
      </c>
      <c r="AE137" s="20">
        <v>42804</v>
      </c>
      <c r="AF137" s="5" t="s">
        <v>132</v>
      </c>
      <c r="AG137">
        <v>2017</v>
      </c>
      <c r="AH137" s="20">
        <v>42804</v>
      </c>
    </row>
    <row r="138" spans="1:34" ht="63.75">
      <c r="A138" s="7">
        <v>2017</v>
      </c>
      <c r="B138" s="10" t="s">
        <v>291</v>
      </c>
      <c r="C138" s="11" t="s">
        <v>2</v>
      </c>
      <c r="E138" s="13" t="s">
        <v>119</v>
      </c>
      <c r="F138" s="13" t="s">
        <v>119</v>
      </c>
      <c r="H138" s="15" t="s">
        <v>179</v>
      </c>
      <c r="I138" s="5" t="s">
        <v>230</v>
      </c>
      <c r="J138" s="5" t="s">
        <v>327</v>
      </c>
      <c r="K138" s="18" t="s">
        <v>395</v>
      </c>
      <c r="L138" s="11" t="s">
        <v>11</v>
      </c>
      <c r="O138" s="5" t="s">
        <v>274</v>
      </c>
      <c r="P138" s="5" t="s">
        <v>275</v>
      </c>
      <c r="Q138" s="5" t="s">
        <v>281</v>
      </c>
      <c r="R138" s="5" t="s">
        <v>274</v>
      </c>
      <c r="S138" s="5" t="s">
        <v>275</v>
      </c>
      <c r="T138" s="5" t="s">
        <v>279</v>
      </c>
      <c r="U138" s="18" t="s">
        <v>395</v>
      </c>
      <c r="V138" s="20">
        <v>42790</v>
      </c>
      <c r="W138" s="20">
        <v>42790</v>
      </c>
      <c r="X138" s="7">
        <v>71</v>
      </c>
      <c r="Y138">
        <v>300</v>
      </c>
      <c r="Z138">
        <v>0</v>
      </c>
      <c r="AE138" s="20">
        <v>42804</v>
      </c>
      <c r="AF138" s="5" t="s">
        <v>132</v>
      </c>
      <c r="AG138">
        <v>2017</v>
      </c>
      <c r="AH138" s="20">
        <v>42804</v>
      </c>
    </row>
    <row r="139" spans="1:34" ht="51">
      <c r="A139" s="7">
        <v>2017</v>
      </c>
      <c r="B139" s="10" t="s">
        <v>291</v>
      </c>
      <c r="C139" s="11" t="s">
        <v>2</v>
      </c>
      <c r="E139" s="13" t="s">
        <v>111</v>
      </c>
      <c r="F139" s="13" t="s">
        <v>111</v>
      </c>
      <c r="H139" s="15" t="s">
        <v>158</v>
      </c>
      <c r="I139" s="5" t="s">
        <v>205</v>
      </c>
      <c r="J139" s="5" t="s">
        <v>200</v>
      </c>
      <c r="K139" s="18" t="s">
        <v>396</v>
      </c>
      <c r="L139" s="11" t="s">
        <v>11</v>
      </c>
      <c r="O139" s="5" t="s">
        <v>274</v>
      </c>
      <c r="P139" s="5" t="s">
        <v>275</v>
      </c>
      <c r="Q139" s="5" t="s">
        <v>281</v>
      </c>
      <c r="R139" s="5" t="s">
        <v>274</v>
      </c>
      <c r="S139" s="5" t="s">
        <v>275</v>
      </c>
      <c r="T139" s="5" t="s">
        <v>276</v>
      </c>
      <c r="U139" s="18" t="s">
        <v>396</v>
      </c>
      <c r="V139" s="20">
        <v>42794</v>
      </c>
      <c r="W139" s="20">
        <v>42794</v>
      </c>
      <c r="X139" s="7">
        <v>72</v>
      </c>
      <c r="Y139">
        <f>300+173+1220</f>
        <v>1693</v>
      </c>
      <c r="Z139">
        <v>7</v>
      </c>
      <c r="AE139" s="20">
        <v>42804</v>
      </c>
      <c r="AF139" s="5" t="s">
        <v>132</v>
      </c>
      <c r="AG139">
        <v>2017</v>
      </c>
      <c r="AH139" s="20">
        <v>42804</v>
      </c>
    </row>
    <row r="140" spans="1:34" ht="38.25">
      <c r="A140" s="7">
        <v>2017</v>
      </c>
      <c r="B140" s="10" t="s">
        <v>291</v>
      </c>
      <c r="C140" s="11" t="s">
        <v>2</v>
      </c>
      <c r="E140" s="13" t="s">
        <v>119</v>
      </c>
      <c r="F140" s="13" t="s">
        <v>119</v>
      </c>
      <c r="H140" s="15" t="s">
        <v>145</v>
      </c>
      <c r="I140" s="5" t="s">
        <v>199</v>
      </c>
      <c r="J140" s="5" t="s">
        <v>254</v>
      </c>
      <c r="K140" s="18" t="s">
        <v>397</v>
      </c>
      <c r="L140" s="11" t="s">
        <v>11</v>
      </c>
      <c r="O140" s="5" t="s">
        <v>274</v>
      </c>
      <c r="P140" s="5" t="s">
        <v>275</v>
      </c>
      <c r="Q140" s="5" t="s">
        <v>281</v>
      </c>
      <c r="R140" s="5" t="s">
        <v>274</v>
      </c>
      <c r="S140" s="5" t="s">
        <v>275</v>
      </c>
      <c r="T140" s="5" t="s">
        <v>276</v>
      </c>
      <c r="U140" s="18" t="s">
        <v>397</v>
      </c>
      <c r="V140" s="20">
        <v>42793</v>
      </c>
      <c r="W140" s="20">
        <v>42793</v>
      </c>
      <c r="X140" s="7">
        <v>73</v>
      </c>
      <c r="Y140">
        <f>400+1000</f>
        <v>1400</v>
      </c>
      <c r="Z140">
        <v>0</v>
      </c>
      <c r="AC140" s="38" t="s">
        <v>1324</v>
      </c>
      <c r="AE140" s="20">
        <v>42804</v>
      </c>
      <c r="AF140" s="5" t="s">
        <v>132</v>
      </c>
      <c r="AG140">
        <v>2017</v>
      </c>
      <c r="AH140" s="20">
        <v>42804</v>
      </c>
    </row>
    <row r="141" spans="1:34" ht="51">
      <c r="A141" s="7">
        <v>2017</v>
      </c>
      <c r="B141" s="10" t="s">
        <v>291</v>
      </c>
      <c r="C141" s="11" t="s">
        <v>2</v>
      </c>
      <c r="E141" s="13" t="s">
        <v>111</v>
      </c>
      <c r="F141" s="13" t="s">
        <v>111</v>
      </c>
      <c r="H141" s="15" t="s">
        <v>158</v>
      </c>
      <c r="I141" s="5" t="s">
        <v>205</v>
      </c>
      <c r="J141" s="5" t="s">
        <v>200</v>
      </c>
      <c r="K141" s="18" t="s">
        <v>398</v>
      </c>
      <c r="L141" s="11" t="s">
        <v>11</v>
      </c>
      <c r="O141" s="5" t="s">
        <v>274</v>
      </c>
      <c r="P141" s="5" t="s">
        <v>275</v>
      </c>
      <c r="Q141" s="5" t="s">
        <v>281</v>
      </c>
      <c r="R141" s="5" t="s">
        <v>274</v>
      </c>
      <c r="S141" s="5" t="s">
        <v>275</v>
      </c>
      <c r="T141" s="5" t="s">
        <v>276</v>
      </c>
      <c r="U141" s="18" t="s">
        <v>398</v>
      </c>
      <c r="V141" s="20">
        <v>42795</v>
      </c>
      <c r="W141" s="20">
        <v>42795</v>
      </c>
      <c r="X141" s="7">
        <v>74</v>
      </c>
      <c r="Y141" s="6">
        <f>300+204+996.5</f>
        <v>1500.5</v>
      </c>
      <c r="Z141">
        <v>0</v>
      </c>
      <c r="AE141" s="20">
        <v>42804</v>
      </c>
      <c r="AF141" s="5" t="s">
        <v>132</v>
      </c>
      <c r="AG141">
        <v>2017</v>
      </c>
      <c r="AH141" s="20">
        <v>42804</v>
      </c>
    </row>
    <row r="142" spans="1:34" ht="63.75">
      <c r="A142" s="7">
        <v>2017</v>
      </c>
      <c r="B142" s="10" t="s">
        <v>291</v>
      </c>
      <c r="C142" s="11" t="s">
        <v>2</v>
      </c>
      <c r="E142" s="13" t="s">
        <v>112</v>
      </c>
      <c r="F142" s="13" t="s">
        <v>112</v>
      </c>
      <c r="H142" s="15" t="s">
        <v>179</v>
      </c>
      <c r="I142" s="5" t="s">
        <v>184</v>
      </c>
      <c r="J142" s="5" t="s">
        <v>246</v>
      </c>
      <c r="K142" s="18" t="s">
        <v>399</v>
      </c>
      <c r="L142" s="11" t="s">
        <v>11</v>
      </c>
      <c r="O142" s="5" t="s">
        <v>274</v>
      </c>
      <c r="P142" s="5" t="s">
        <v>275</v>
      </c>
      <c r="Q142" s="5" t="s">
        <v>281</v>
      </c>
      <c r="R142" s="5" t="s">
        <v>274</v>
      </c>
      <c r="S142" s="5" t="s">
        <v>275</v>
      </c>
      <c r="T142" s="5" t="s">
        <v>276</v>
      </c>
      <c r="U142" s="18" t="s">
        <v>399</v>
      </c>
      <c r="V142" s="20">
        <v>42795</v>
      </c>
      <c r="W142" s="20">
        <v>42795</v>
      </c>
      <c r="X142" s="7">
        <v>75</v>
      </c>
      <c r="Y142" s="6">
        <f>300</f>
        <v>300</v>
      </c>
      <c r="Z142">
        <v>0</v>
      </c>
      <c r="AE142" s="20">
        <v>42804</v>
      </c>
      <c r="AF142" s="5" t="s">
        <v>132</v>
      </c>
      <c r="AG142">
        <v>2017</v>
      </c>
      <c r="AH142" s="20">
        <v>42804</v>
      </c>
    </row>
    <row r="143" spans="1:34" ht="51">
      <c r="A143" s="7">
        <v>2017</v>
      </c>
      <c r="B143" s="10" t="s">
        <v>291</v>
      </c>
      <c r="C143" s="11" t="s">
        <v>2</v>
      </c>
      <c r="E143" s="13" t="s">
        <v>112</v>
      </c>
      <c r="F143" s="13" t="s">
        <v>112</v>
      </c>
      <c r="H143" s="15" t="s">
        <v>179</v>
      </c>
      <c r="I143" s="5" t="s">
        <v>184</v>
      </c>
      <c r="J143" s="5" t="s">
        <v>246</v>
      </c>
      <c r="K143" s="18" t="s">
        <v>400</v>
      </c>
      <c r="L143" s="11" t="s">
        <v>11</v>
      </c>
      <c r="O143" s="5" t="s">
        <v>274</v>
      </c>
      <c r="P143" s="5" t="s">
        <v>275</v>
      </c>
      <c r="Q143" s="5" t="s">
        <v>281</v>
      </c>
      <c r="R143" s="5" t="s">
        <v>274</v>
      </c>
      <c r="S143" s="5" t="s">
        <v>275</v>
      </c>
      <c r="T143" s="5" t="s">
        <v>276</v>
      </c>
      <c r="U143" s="18" t="s">
        <v>400</v>
      </c>
      <c r="V143" s="20">
        <v>42796</v>
      </c>
      <c r="W143" s="20">
        <v>42796</v>
      </c>
      <c r="X143" s="7">
        <v>76</v>
      </c>
      <c r="Y143">
        <f>300+173+1030</f>
        <v>1503</v>
      </c>
      <c r="Z143">
        <v>0</v>
      </c>
      <c r="AA143" s="42">
        <v>42797</v>
      </c>
      <c r="AB143" s="38" t="s">
        <v>1405</v>
      </c>
      <c r="AE143" s="20">
        <v>42804</v>
      </c>
      <c r="AF143" s="5" t="s">
        <v>132</v>
      </c>
      <c r="AG143">
        <v>2017</v>
      </c>
      <c r="AH143" s="20">
        <v>42804</v>
      </c>
    </row>
    <row r="144" spans="1:34" ht="51">
      <c r="A144" s="7">
        <v>2017</v>
      </c>
      <c r="B144" s="10" t="s">
        <v>291</v>
      </c>
      <c r="C144" s="11" t="s">
        <v>2</v>
      </c>
      <c r="E144" s="13" t="s">
        <v>115</v>
      </c>
      <c r="F144" s="13" t="s">
        <v>115</v>
      </c>
      <c r="H144" s="15" t="s">
        <v>336</v>
      </c>
      <c r="I144" s="5" t="s">
        <v>331</v>
      </c>
      <c r="J144" s="5" t="s">
        <v>305</v>
      </c>
      <c r="K144" s="18" t="s">
        <v>401</v>
      </c>
      <c r="L144" s="11" t="s">
        <v>11</v>
      </c>
      <c r="O144" s="5" t="s">
        <v>274</v>
      </c>
      <c r="P144" s="5" t="s">
        <v>275</v>
      </c>
      <c r="Q144" s="5" t="s">
        <v>281</v>
      </c>
      <c r="R144" s="5" t="s">
        <v>274</v>
      </c>
      <c r="S144" s="5" t="s">
        <v>275</v>
      </c>
      <c r="T144" s="5" t="s">
        <v>279</v>
      </c>
      <c r="U144" s="18" t="s">
        <v>401</v>
      </c>
      <c r="V144" s="20">
        <v>42795</v>
      </c>
      <c r="W144" s="20">
        <v>42795</v>
      </c>
      <c r="X144" s="7">
        <v>77</v>
      </c>
      <c r="Y144">
        <f>300+142+520</f>
        <v>962</v>
      </c>
      <c r="Z144">
        <v>138</v>
      </c>
      <c r="AE144" s="20">
        <v>42804</v>
      </c>
      <c r="AF144" s="5" t="s">
        <v>132</v>
      </c>
      <c r="AG144">
        <v>2017</v>
      </c>
      <c r="AH144" s="20">
        <v>42804</v>
      </c>
    </row>
    <row r="145" spans="1:34" ht="63.75">
      <c r="A145" s="7">
        <v>2017</v>
      </c>
      <c r="B145" s="10" t="s">
        <v>291</v>
      </c>
      <c r="C145" s="11" t="s">
        <v>2</v>
      </c>
      <c r="E145" s="13" t="s">
        <v>115</v>
      </c>
      <c r="F145" s="13" t="s">
        <v>115</v>
      </c>
      <c r="H145" s="15" t="s">
        <v>166</v>
      </c>
      <c r="I145" s="5" t="s">
        <v>189</v>
      </c>
      <c r="J145" s="5" t="s">
        <v>240</v>
      </c>
      <c r="K145" s="18" t="s">
        <v>402</v>
      </c>
      <c r="L145" s="11" t="s">
        <v>11</v>
      </c>
      <c r="O145" s="5" t="s">
        <v>274</v>
      </c>
      <c r="P145" s="5" t="s">
        <v>275</v>
      </c>
      <c r="Q145" s="5" t="s">
        <v>281</v>
      </c>
      <c r="R145" s="5" t="s">
        <v>274</v>
      </c>
      <c r="S145" s="5" t="s">
        <v>275</v>
      </c>
      <c r="T145" s="5" t="s">
        <v>276</v>
      </c>
      <c r="U145" s="18" t="s">
        <v>402</v>
      </c>
      <c r="V145" s="20">
        <v>42795</v>
      </c>
      <c r="W145" s="20">
        <v>42795</v>
      </c>
      <c r="X145" s="7">
        <v>78</v>
      </c>
      <c r="Y145">
        <v>300</v>
      </c>
      <c r="Z145">
        <v>0</v>
      </c>
      <c r="AE145" s="20">
        <v>42804</v>
      </c>
      <c r="AF145" s="5" t="s">
        <v>132</v>
      </c>
      <c r="AG145">
        <v>2017</v>
      </c>
      <c r="AH145" s="20">
        <v>42804</v>
      </c>
    </row>
    <row r="146" spans="1:34" ht="63.75">
      <c r="A146" s="7">
        <v>2017</v>
      </c>
      <c r="B146" s="10" t="s">
        <v>291</v>
      </c>
      <c r="C146" s="11" t="s">
        <v>2</v>
      </c>
      <c r="E146" s="13" t="s">
        <v>114</v>
      </c>
      <c r="F146" s="13" t="s">
        <v>114</v>
      </c>
      <c r="H146" s="15" t="s">
        <v>337</v>
      </c>
      <c r="I146" s="5" t="s">
        <v>242</v>
      </c>
      <c r="J146" s="5" t="s">
        <v>272</v>
      </c>
      <c r="K146" s="18" t="s">
        <v>403</v>
      </c>
      <c r="L146" s="11" t="s">
        <v>11</v>
      </c>
      <c r="O146" s="5" t="s">
        <v>274</v>
      </c>
      <c r="P146" s="5" t="s">
        <v>275</v>
      </c>
      <c r="Q146" s="5" t="s">
        <v>281</v>
      </c>
      <c r="R146" s="5" t="s">
        <v>274</v>
      </c>
      <c r="S146" s="5" t="s">
        <v>275</v>
      </c>
      <c r="T146" s="5" t="s">
        <v>276</v>
      </c>
      <c r="U146" s="18" t="s">
        <v>403</v>
      </c>
      <c r="V146" s="20">
        <v>42795</v>
      </c>
      <c r="W146" s="20">
        <v>42795</v>
      </c>
      <c r="X146" s="7">
        <v>79</v>
      </c>
      <c r="Y146">
        <v>300</v>
      </c>
      <c r="Z146">
        <v>0</v>
      </c>
      <c r="AE146" s="20">
        <v>42804</v>
      </c>
      <c r="AF146" s="5" t="s">
        <v>132</v>
      </c>
      <c r="AG146">
        <v>2017</v>
      </c>
      <c r="AH146" s="20">
        <v>42804</v>
      </c>
    </row>
    <row r="147" spans="1:34" ht="38.25">
      <c r="A147" s="7">
        <v>2017</v>
      </c>
      <c r="B147" s="10" t="s">
        <v>291</v>
      </c>
      <c r="C147" s="11" t="s">
        <v>2</v>
      </c>
      <c r="E147" s="13" t="s">
        <v>123</v>
      </c>
      <c r="F147" s="13" t="s">
        <v>123</v>
      </c>
      <c r="H147" s="15" t="s">
        <v>338</v>
      </c>
      <c r="I147" s="5" t="s">
        <v>231</v>
      </c>
      <c r="J147" s="5" t="s">
        <v>205</v>
      </c>
      <c r="K147" s="18" t="s">
        <v>404</v>
      </c>
      <c r="L147" s="11" t="s">
        <v>11</v>
      </c>
      <c r="O147" s="5" t="s">
        <v>274</v>
      </c>
      <c r="P147" s="5" t="s">
        <v>275</v>
      </c>
      <c r="Q147" s="5" t="s">
        <v>281</v>
      </c>
      <c r="R147" s="5" t="s">
        <v>274</v>
      </c>
      <c r="S147" s="5" t="s">
        <v>275</v>
      </c>
      <c r="T147" s="5" t="s">
        <v>276</v>
      </c>
      <c r="U147" s="18" t="s">
        <v>404</v>
      </c>
      <c r="V147" s="20">
        <v>42796</v>
      </c>
      <c r="W147" s="21">
        <v>42796</v>
      </c>
      <c r="X147" s="7">
        <v>80</v>
      </c>
      <c r="Y147">
        <v>300</v>
      </c>
      <c r="Z147">
        <v>0</v>
      </c>
      <c r="AE147" s="20">
        <v>42804</v>
      </c>
      <c r="AF147" s="5" t="s">
        <v>132</v>
      </c>
      <c r="AG147">
        <v>2017</v>
      </c>
      <c r="AH147" s="20">
        <v>42804</v>
      </c>
    </row>
    <row r="148" spans="1:34" ht="38.25">
      <c r="A148" s="7">
        <v>2017</v>
      </c>
      <c r="B148" t="s">
        <v>407</v>
      </c>
      <c r="C148" s="11" t="s">
        <v>2</v>
      </c>
      <c r="E148" s="13" t="s">
        <v>119</v>
      </c>
      <c r="F148" s="13" t="s">
        <v>119</v>
      </c>
      <c r="H148" s="15" t="s">
        <v>173</v>
      </c>
      <c r="I148" s="4" t="s">
        <v>202</v>
      </c>
      <c r="J148" s="4"/>
      <c r="K148" s="18" t="s">
        <v>410</v>
      </c>
      <c r="L148" s="11" t="s">
        <v>11</v>
      </c>
      <c r="O148" s="4" t="s">
        <v>274</v>
      </c>
      <c r="P148" s="4" t="s">
        <v>275</v>
      </c>
      <c r="Q148" s="4" t="s">
        <v>281</v>
      </c>
      <c r="R148" s="4" t="s">
        <v>274</v>
      </c>
      <c r="S148" s="4" t="s">
        <v>275</v>
      </c>
      <c r="T148" s="4" t="s">
        <v>277</v>
      </c>
      <c r="U148" s="18" t="s">
        <v>410</v>
      </c>
      <c r="V148" s="19">
        <v>42796</v>
      </c>
      <c r="W148" s="20">
        <v>42798</v>
      </c>
      <c r="X148" s="7">
        <v>81</v>
      </c>
      <c r="Y148">
        <v>3655.38</v>
      </c>
      <c r="Z148">
        <v>469.62</v>
      </c>
      <c r="AC148" s="38" t="s">
        <v>1239</v>
      </c>
      <c r="AE148" s="20">
        <v>42829</v>
      </c>
      <c r="AF148" t="s">
        <v>554</v>
      </c>
      <c r="AG148">
        <v>2017</v>
      </c>
      <c r="AH148" s="20">
        <v>42829</v>
      </c>
    </row>
    <row r="149" spans="1:34" ht="51">
      <c r="A149" s="7">
        <v>2017</v>
      </c>
      <c r="B149" t="s">
        <v>407</v>
      </c>
      <c r="C149" s="11" t="s">
        <v>2</v>
      </c>
      <c r="E149" s="13" t="s">
        <v>114</v>
      </c>
      <c r="F149" s="13" t="s">
        <v>114</v>
      </c>
      <c r="H149" s="15" t="s">
        <v>411</v>
      </c>
      <c r="I149" s="4" t="s">
        <v>240</v>
      </c>
      <c r="J149" s="4" t="s">
        <v>230</v>
      </c>
      <c r="K149" s="18" t="s">
        <v>412</v>
      </c>
      <c r="L149" s="11" t="s">
        <v>11</v>
      </c>
      <c r="O149" s="5" t="s">
        <v>274</v>
      </c>
      <c r="P149" s="5" t="s">
        <v>275</v>
      </c>
      <c r="Q149" s="5" t="s">
        <v>281</v>
      </c>
      <c r="R149" s="5" t="s">
        <v>274</v>
      </c>
      <c r="S149" s="5" t="s">
        <v>274</v>
      </c>
      <c r="T149" s="5" t="s">
        <v>276</v>
      </c>
      <c r="U149" s="18" t="s">
        <v>412</v>
      </c>
      <c r="V149" s="20">
        <v>42796</v>
      </c>
      <c r="W149" s="20">
        <v>42797</v>
      </c>
      <c r="X149" s="7">
        <v>82</v>
      </c>
      <c r="Y149">
        <v>1773</v>
      </c>
      <c r="Z149">
        <v>677</v>
      </c>
      <c r="AE149" s="20">
        <v>42829</v>
      </c>
      <c r="AF149" t="s">
        <v>554</v>
      </c>
      <c r="AG149">
        <v>2017</v>
      </c>
      <c r="AH149" s="20">
        <v>42829</v>
      </c>
    </row>
    <row r="150" spans="1:34" ht="63.75">
      <c r="A150" s="7">
        <v>2017</v>
      </c>
      <c r="B150" t="s">
        <v>407</v>
      </c>
      <c r="C150" s="11" t="s">
        <v>2</v>
      </c>
      <c r="E150" s="13" t="s">
        <v>114</v>
      </c>
      <c r="F150" s="13" t="s">
        <v>114</v>
      </c>
      <c r="H150" s="15" t="s">
        <v>413</v>
      </c>
      <c r="I150" s="5" t="s">
        <v>200</v>
      </c>
      <c r="J150" s="5" t="s">
        <v>204</v>
      </c>
      <c r="K150" s="18" t="s">
        <v>414</v>
      </c>
      <c r="L150" s="11" t="s">
        <v>11</v>
      </c>
      <c r="O150" s="5" t="s">
        <v>274</v>
      </c>
      <c r="P150" s="5" t="s">
        <v>275</v>
      </c>
      <c r="Q150" s="5" t="s">
        <v>281</v>
      </c>
      <c r="R150" s="5" t="s">
        <v>274</v>
      </c>
      <c r="S150" s="5" t="s">
        <v>275</v>
      </c>
      <c r="T150" s="5" t="s">
        <v>279</v>
      </c>
      <c r="U150" s="18" t="s">
        <v>414</v>
      </c>
      <c r="V150" s="20">
        <v>42797</v>
      </c>
      <c r="W150" s="20">
        <v>42798</v>
      </c>
      <c r="X150" s="7">
        <v>83</v>
      </c>
      <c r="Y150">
        <v>1250</v>
      </c>
      <c r="Z150">
        <v>0</v>
      </c>
      <c r="AA150" s="42">
        <v>42801</v>
      </c>
      <c r="AB150" s="38" t="s">
        <v>1458</v>
      </c>
      <c r="AE150" s="20">
        <v>42829</v>
      </c>
      <c r="AF150" t="s">
        <v>554</v>
      </c>
      <c r="AG150">
        <v>2017</v>
      </c>
      <c r="AH150" s="20">
        <v>42829</v>
      </c>
    </row>
    <row r="151" spans="1:34" ht="63.75">
      <c r="A151" s="7">
        <v>2017</v>
      </c>
      <c r="B151" t="s">
        <v>407</v>
      </c>
      <c r="C151" s="11" t="s">
        <v>2</v>
      </c>
      <c r="E151" s="13" t="s">
        <v>113</v>
      </c>
      <c r="F151" s="13" t="s">
        <v>113</v>
      </c>
      <c r="H151" s="15" t="s">
        <v>415</v>
      </c>
      <c r="I151" s="5" t="s">
        <v>240</v>
      </c>
      <c r="J151" s="5" t="s">
        <v>266</v>
      </c>
      <c r="K151" s="18" t="s">
        <v>414</v>
      </c>
      <c r="L151" s="11" t="s">
        <v>11</v>
      </c>
      <c r="O151" s="5" t="s">
        <v>274</v>
      </c>
      <c r="P151" s="5" t="s">
        <v>275</v>
      </c>
      <c r="Q151" s="5" t="s">
        <v>281</v>
      </c>
      <c r="R151" s="5" t="s">
        <v>274</v>
      </c>
      <c r="S151" s="5" t="s">
        <v>275</v>
      </c>
      <c r="T151" s="5" t="s">
        <v>279</v>
      </c>
      <c r="U151" s="18" t="s">
        <v>414</v>
      </c>
      <c r="V151" s="20">
        <v>42797</v>
      </c>
      <c r="W151" s="20">
        <v>42798</v>
      </c>
      <c r="X151" s="7">
        <v>84</v>
      </c>
      <c r="Y151">
        <v>1250</v>
      </c>
      <c r="Z151">
        <v>0</v>
      </c>
      <c r="AE151" s="20">
        <v>42829</v>
      </c>
      <c r="AF151" t="s">
        <v>554</v>
      </c>
      <c r="AG151">
        <v>2017</v>
      </c>
      <c r="AH151" s="20">
        <v>42829</v>
      </c>
    </row>
    <row r="152" spans="1:34" ht="63.75">
      <c r="A152" s="7">
        <v>2017</v>
      </c>
      <c r="B152" t="s">
        <v>407</v>
      </c>
      <c r="C152" s="11" t="s">
        <v>2</v>
      </c>
      <c r="E152" s="13" t="s">
        <v>116</v>
      </c>
      <c r="F152" s="13" t="s">
        <v>116</v>
      </c>
      <c r="H152" s="16" t="s">
        <v>416</v>
      </c>
      <c r="I152" s="5" t="s">
        <v>190</v>
      </c>
      <c r="J152" s="5"/>
      <c r="K152" s="18" t="s">
        <v>417</v>
      </c>
      <c r="L152" s="11" t="s">
        <v>11</v>
      </c>
      <c r="O152" s="5" t="s">
        <v>274</v>
      </c>
      <c r="P152" s="5" t="s">
        <v>275</v>
      </c>
      <c r="Q152" s="5" t="s">
        <v>281</v>
      </c>
      <c r="R152" s="5" t="s">
        <v>274</v>
      </c>
      <c r="S152" s="5" t="s">
        <v>275</v>
      </c>
      <c r="T152" s="5" t="s">
        <v>277</v>
      </c>
      <c r="U152" s="18" t="s">
        <v>417</v>
      </c>
      <c r="V152" s="20">
        <v>42796</v>
      </c>
      <c r="W152" s="20">
        <v>42798</v>
      </c>
      <c r="X152" s="7">
        <v>85</v>
      </c>
      <c r="Y152">
        <v>1700</v>
      </c>
      <c r="Z152">
        <v>0</v>
      </c>
      <c r="AE152" s="20">
        <v>42829</v>
      </c>
      <c r="AF152" t="s">
        <v>554</v>
      </c>
      <c r="AG152">
        <v>2017</v>
      </c>
      <c r="AH152" s="20">
        <v>42829</v>
      </c>
    </row>
    <row r="153" spans="1:34" ht="63.75">
      <c r="A153" s="7">
        <v>2017</v>
      </c>
      <c r="B153" t="s">
        <v>407</v>
      </c>
      <c r="C153" s="11" t="s">
        <v>2</v>
      </c>
      <c r="E153" s="13" t="s">
        <v>123</v>
      </c>
      <c r="F153" s="13" t="s">
        <v>123</v>
      </c>
      <c r="H153" s="15" t="s">
        <v>154</v>
      </c>
      <c r="I153" s="5" t="s">
        <v>211</v>
      </c>
      <c r="J153" s="5" t="s">
        <v>250</v>
      </c>
      <c r="K153" s="18" t="s">
        <v>417</v>
      </c>
      <c r="L153" s="11" t="s">
        <v>11</v>
      </c>
      <c r="O153" s="5" t="s">
        <v>274</v>
      </c>
      <c r="P153" s="5" t="s">
        <v>275</v>
      </c>
      <c r="Q153" s="5" t="s">
        <v>281</v>
      </c>
      <c r="R153" s="5" t="s">
        <v>274</v>
      </c>
      <c r="S153" s="5" t="s">
        <v>275</v>
      </c>
      <c r="T153" s="5" t="s">
        <v>277</v>
      </c>
      <c r="U153" s="18" t="s">
        <v>417</v>
      </c>
      <c r="V153" s="20">
        <v>42796</v>
      </c>
      <c r="W153" s="20">
        <v>42798</v>
      </c>
      <c r="X153" s="7">
        <v>86</v>
      </c>
      <c r="Y153">
        <v>1700</v>
      </c>
      <c r="Z153">
        <v>0</v>
      </c>
      <c r="AE153" s="20">
        <v>42829</v>
      </c>
      <c r="AF153" t="s">
        <v>554</v>
      </c>
      <c r="AG153">
        <v>2017</v>
      </c>
      <c r="AH153" s="20">
        <v>42829</v>
      </c>
    </row>
    <row r="154" spans="1:34" ht="63.75">
      <c r="A154" s="7">
        <v>2017</v>
      </c>
      <c r="B154" t="s">
        <v>407</v>
      </c>
      <c r="C154" s="11" t="s">
        <v>2</v>
      </c>
      <c r="E154" s="13" t="s">
        <v>120</v>
      </c>
      <c r="F154" s="13" t="s">
        <v>120</v>
      </c>
      <c r="H154" s="15" t="s">
        <v>418</v>
      </c>
      <c r="I154" s="5" t="s">
        <v>227</v>
      </c>
      <c r="J154" s="5" t="s">
        <v>268</v>
      </c>
      <c r="K154" s="18" t="s">
        <v>417</v>
      </c>
      <c r="L154" s="11" t="s">
        <v>11</v>
      </c>
      <c r="O154" s="5" t="s">
        <v>274</v>
      </c>
      <c r="P154" s="5" t="s">
        <v>275</v>
      </c>
      <c r="Q154" s="5" t="s">
        <v>281</v>
      </c>
      <c r="R154" s="5" t="s">
        <v>274</v>
      </c>
      <c r="S154" s="5" t="s">
        <v>275</v>
      </c>
      <c r="T154" s="5" t="s">
        <v>277</v>
      </c>
      <c r="U154" s="18" t="s">
        <v>417</v>
      </c>
      <c r="V154" s="20">
        <v>42796</v>
      </c>
      <c r="W154" s="20">
        <v>42798</v>
      </c>
      <c r="X154" s="7">
        <v>87</v>
      </c>
      <c r="Y154">
        <v>1700</v>
      </c>
      <c r="Z154">
        <v>0</v>
      </c>
      <c r="AE154" s="20">
        <v>42829</v>
      </c>
      <c r="AF154" t="s">
        <v>554</v>
      </c>
      <c r="AG154">
        <v>2017</v>
      </c>
      <c r="AH154" s="20">
        <v>42829</v>
      </c>
    </row>
    <row r="155" spans="1:34" ht="63.75">
      <c r="A155" s="7">
        <v>2017</v>
      </c>
      <c r="B155" t="s">
        <v>407</v>
      </c>
      <c r="C155" s="11" t="s">
        <v>2</v>
      </c>
      <c r="E155" s="13" t="s">
        <v>114</v>
      </c>
      <c r="F155" s="13" t="s">
        <v>114</v>
      </c>
      <c r="H155" s="15" t="s">
        <v>419</v>
      </c>
      <c r="I155" s="5" t="s">
        <v>239</v>
      </c>
      <c r="J155" s="5" t="s">
        <v>223</v>
      </c>
      <c r="K155" s="18" t="s">
        <v>420</v>
      </c>
      <c r="L155" s="11" t="s">
        <v>11</v>
      </c>
      <c r="O155" s="5" t="s">
        <v>274</v>
      </c>
      <c r="P155" s="5" t="s">
        <v>275</v>
      </c>
      <c r="Q155" s="5" t="s">
        <v>281</v>
      </c>
      <c r="R155" s="5" t="s">
        <v>274</v>
      </c>
      <c r="S155" s="5" t="s">
        <v>275</v>
      </c>
      <c r="T155" s="5" t="s">
        <v>279</v>
      </c>
      <c r="U155" s="18" t="s">
        <v>420</v>
      </c>
      <c r="V155" s="20">
        <v>42797</v>
      </c>
      <c r="W155" s="20">
        <v>42798</v>
      </c>
      <c r="X155" s="7">
        <v>88</v>
      </c>
      <c r="Y155">
        <f>850+400+800</f>
        <v>2050</v>
      </c>
      <c r="Z155">
        <v>0</v>
      </c>
      <c r="AC155" s="38" t="s">
        <v>1350</v>
      </c>
      <c r="AE155" s="20">
        <v>42829</v>
      </c>
      <c r="AF155" t="s">
        <v>554</v>
      </c>
      <c r="AG155">
        <v>2017</v>
      </c>
      <c r="AH155" s="20">
        <v>42829</v>
      </c>
    </row>
    <row r="156" spans="1:34" ht="38.25">
      <c r="A156" s="7">
        <v>2017</v>
      </c>
      <c r="B156" t="s">
        <v>407</v>
      </c>
      <c r="C156" s="11" t="s">
        <v>2</v>
      </c>
      <c r="E156" s="13" t="s">
        <v>114</v>
      </c>
      <c r="F156" s="13" t="s">
        <v>114</v>
      </c>
      <c r="H156" s="15" t="s">
        <v>164</v>
      </c>
      <c r="I156" s="5" t="s">
        <v>225</v>
      </c>
      <c r="J156" s="5" t="s">
        <v>265</v>
      </c>
      <c r="K156" s="18" t="s">
        <v>421</v>
      </c>
      <c r="L156" s="11" t="s">
        <v>11</v>
      </c>
      <c r="O156" s="5" t="s">
        <v>274</v>
      </c>
      <c r="P156" s="5" t="s">
        <v>275</v>
      </c>
      <c r="Q156" s="5" t="s">
        <v>281</v>
      </c>
      <c r="R156" s="5" t="s">
        <v>274</v>
      </c>
      <c r="S156" s="5" t="s">
        <v>275</v>
      </c>
      <c r="T156" s="5" t="s">
        <v>278</v>
      </c>
      <c r="U156" s="18" t="s">
        <v>421</v>
      </c>
      <c r="V156" s="20">
        <v>42797</v>
      </c>
      <c r="W156" s="20">
        <v>42799</v>
      </c>
      <c r="X156" s="7">
        <v>89</v>
      </c>
      <c r="Y156">
        <f>1400+300+1372</f>
        <v>3072</v>
      </c>
      <c r="Z156">
        <v>728</v>
      </c>
      <c r="AA156" s="42">
        <v>42802</v>
      </c>
      <c r="AB156" s="38" t="s">
        <v>1456</v>
      </c>
      <c r="AC156" s="38" t="s">
        <v>1310</v>
      </c>
      <c r="AE156" s="20">
        <v>42829</v>
      </c>
      <c r="AF156" t="s">
        <v>554</v>
      </c>
      <c r="AG156">
        <v>2017</v>
      </c>
      <c r="AH156" s="20">
        <v>42829</v>
      </c>
    </row>
    <row r="157" spans="1:34" ht="76.5">
      <c r="A157" s="7">
        <v>2017</v>
      </c>
      <c r="B157" t="s">
        <v>407</v>
      </c>
      <c r="C157" s="11" t="s">
        <v>2</v>
      </c>
      <c r="E157" s="13" t="s">
        <v>124</v>
      </c>
      <c r="F157" s="13" t="s">
        <v>124</v>
      </c>
      <c r="H157" s="15" t="s">
        <v>316</v>
      </c>
      <c r="I157" s="5" t="s">
        <v>219</v>
      </c>
      <c r="J157" s="5" t="s">
        <v>259</v>
      </c>
      <c r="K157" s="18" t="s">
        <v>422</v>
      </c>
      <c r="L157" s="11" t="s">
        <v>11</v>
      </c>
      <c r="O157" s="5" t="s">
        <v>274</v>
      </c>
      <c r="P157" s="5" t="s">
        <v>275</v>
      </c>
      <c r="Q157" s="5" t="s">
        <v>281</v>
      </c>
      <c r="R157" s="5" t="s">
        <v>274</v>
      </c>
      <c r="S157" s="5" t="s">
        <v>275</v>
      </c>
      <c r="T157" s="5" t="s">
        <v>276</v>
      </c>
      <c r="U157" s="18" t="s">
        <v>422</v>
      </c>
      <c r="V157" s="20">
        <v>42802</v>
      </c>
      <c r="W157" s="20">
        <v>42805</v>
      </c>
      <c r="X157" s="7">
        <v>90</v>
      </c>
      <c r="Y157">
        <v>850</v>
      </c>
      <c r="Z157">
        <v>0</v>
      </c>
      <c r="AE157" s="20">
        <v>42829</v>
      </c>
      <c r="AF157" t="s">
        <v>554</v>
      </c>
      <c r="AG157">
        <v>2017</v>
      </c>
      <c r="AH157" s="20">
        <v>42829</v>
      </c>
    </row>
    <row r="158" spans="1:34" ht="76.5">
      <c r="A158" s="7">
        <v>2017</v>
      </c>
      <c r="B158" t="s">
        <v>407</v>
      </c>
      <c r="C158" s="11" t="s">
        <v>2</v>
      </c>
      <c r="E158" s="13" t="s">
        <v>121</v>
      </c>
      <c r="F158" s="13" t="s">
        <v>121</v>
      </c>
      <c r="H158" s="15" t="s">
        <v>423</v>
      </c>
      <c r="I158" s="5" t="s">
        <v>222</v>
      </c>
      <c r="J158" s="5" t="s">
        <v>263</v>
      </c>
      <c r="K158" s="18" t="s">
        <v>422</v>
      </c>
      <c r="L158" s="11" t="s">
        <v>11</v>
      </c>
      <c r="O158" s="5" t="s">
        <v>274</v>
      </c>
      <c r="P158" s="5" t="s">
        <v>275</v>
      </c>
      <c r="Q158" s="5" t="s">
        <v>281</v>
      </c>
      <c r="R158" s="5" t="s">
        <v>274</v>
      </c>
      <c r="S158" s="5" t="s">
        <v>275</v>
      </c>
      <c r="T158" s="5" t="s">
        <v>276</v>
      </c>
      <c r="U158" s="18" t="s">
        <v>422</v>
      </c>
      <c r="V158" s="20">
        <v>42802</v>
      </c>
      <c r="W158" s="20">
        <v>42805</v>
      </c>
      <c r="X158" s="7">
        <v>91</v>
      </c>
      <c r="Y158">
        <v>850</v>
      </c>
      <c r="Z158">
        <v>0</v>
      </c>
      <c r="AE158" s="20">
        <v>42829</v>
      </c>
      <c r="AF158" t="s">
        <v>554</v>
      </c>
      <c r="AG158">
        <v>2017</v>
      </c>
      <c r="AH158" s="20">
        <v>42829</v>
      </c>
    </row>
    <row r="159" spans="1:34" ht="76.5">
      <c r="A159" s="7">
        <v>2017</v>
      </c>
      <c r="B159" t="s">
        <v>407</v>
      </c>
      <c r="C159" s="11" t="s">
        <v>2</v>
      </c>
      <c r="E159" s="13" t="s">
        <v>114</v>
      </c>
      <c r="F159" s="13" t="s">
        <v>114</v>
      </c>
      <c r="H159" s="15" t="s">
        <v>424</v>
      </c>
      <c r="I159" s="5" t="s">
        <v>230</v>
      </c>
      <c r="J159" s="5" t="s">
        <v>212</v>
      </c>
      <c r="K159" s="18" t="s">
        <v>422</v>
      </c>
      <c r="L159" s="11"/>
      <c r="O159" s="5" t="s">
        <v>274</v>
      </c>
      <c r="P159" s="5" t="s">
        <v>275</v>
      </c>
      <c r="Q159" s="5" t="s">
        <v>281</v>
      </c>
      <c r="R159" s="5" t="s">
        <v>274</v>
      </c>
      <c r="S159" s="5" t="s">
        <v>275</v>
      </c>
      <c r="T159" s="5" t="s">
        <v>276</v>
      </c>
      <c r="U159" s="18" t="s">
        <v>422</v>
      </c>
      <c r="V159" s="20">
        <v>42802</v>
      </c>
      <c r="W159" s="20">
        <v>42805</v>
      </c>
      <c r="X159" s="7">
        <v>92</v>
      </c>
      <c r="Y159">
        <v>850</v>
      </c>
      <c r="Z159">
        <v>0</v>
      </c>
      <c r="AE159" s="20">
        <v>42829</v>
      </c>
      <c r="AF159" t="s">
        <v>554</v>
      </c>
      <c r="AG159">
        <v>2017</v>
      </c>
      <c r="AH159" s="20">
        <v>42829</v>
      </c>
    </row>
    <row r="160" spans="1:34" ht="76.5">
      <c r="A160" s="7">
        <v>2017</v>
      </c>
      <c r="B160" t="s">
        <v>407</v>
      </c>
      <c r="C160" s="11" t="s">
        <v>2</v>
      </c>
      <c r="E160" s="13" t="s">
        <v>114</v>
      </c>
      <c r="F160" s="13" t="s">
        <v>114</v>
      </c>
      <c r="H160" s="15" t="s">
        <v>425</v>
      </c>
      <c r="I160" s="5" t="s">
        <v>234</v>
      </c>
      <c r="J160" s="5" t="s">
        <v>240</v>
      </c>
      <c r="K160" s="18" t="s">
        <v>422</v>
      </c>
      <c r="L160" s="11" t="s">
        <v>11</v>
      </c>
      <c r="O160" s="5" t="s">
        <v>274</v>
      </c>
      <c r="P160" s="5" t="s">
        <v>275</v>
      </c>
      <c r="Q160" s="5" t="s">
        <v>281</v>
      </c>
      <c r="R160" s="5" t="s">
        <v>274</v>
      </c>
      <c r="S160" s="5" t="s">
        <v>275</v>
      </c>
      <c r="T160" s="5" t="s">
        <v>276</v>
      </c>
      <c r="U160" s="18" t="s">
        <v>422</v>
      </c>
      <c r="V160" s="20">
        <v>42802</v>
      </c>
      <c r="W160" s="20">
        <v>42805</v>
      </c>
      <c r="X160" s="7">
        <v>93</v>
      </c>
      <c r="Y160">
        <v>850</v>
      </c>
      <c r="Z160">
        <v>0</v>
      </c>
      <c r="AE160" s="20">
        <v>42829</v>
      </c>
      <c r="AF160" t="s">
        <v>554</v>
      </c>
      <c r="AG160">
        <v>2017</v>
      </c>
      <c r="AH160" s="20">
        <v>42829</v>
      </c>
    </row>
    <row r="161" spans="1:34" ht="38.25">
      <c r="A161" s="7">
        <v>2017</v>
      </c>
      <c r="B161" t="s">
        <v>407</v>
      </c>
      <c r="C161" s="11" t="s">
        <v>2</v>
      </c>
      <c r="E161" s="13" t="s">
        <v>114</v>
      </c>
      <c r="F161" s="13" t="s">
        <v>114</v>
      </c>
      <c r="H161" s="15" t="s">
        <v>159</v>
      </c>
      <c r="I161" s="5" t="s">
        <v>214</v>
      </c>
      <c r="J161" s="5" t="s">
        <v>242</v>
      </c>
      <c r="K161" s="18" t="s">
        <v>426</v>
      </c>
      <c r="L161" s="11" t="s">
        <v>11</v>
      </c>
      <c r="O161" s="5" t="s">
        <v>274</v>
      </c>
      <c r="P161" s="5" t="s">
        <v>275</v>
      </c>
      <c r="Q161" s="5" t="s">
        <v>281</v>
      </c>
      <c r="R161" s="5" t="s">
        <v>274</v>
      </c>
      <c r="S161" s="5" t="s">
        <v>275</v>
      </c>
      <c r="T161" s="5" t="s">
        <v>278</v>
      </c>
      <c r="U161" s="18" t="s">
        <v>426</v>
      </c>
      <c r="V161" s="20">
        <v>42804</v>
      </c>
      <c r="W161" s="20">
        <v>42806</v>
      </c>
      <c r="X161" s="7">
        <v>94</v>
      </c>
      <c r="Y161">
        <f>1700+400+2371.12</f>
        <v>4471.12</v>
      </c>
      <c r="Z161">
        <v>0</v>
      </c>
      <c r="AA161" s="42">
        <v>42815</v>
      </c>
      <c r="AB161" s="38" t="s">
        <v>1388</v>
      </c>
      <c r="AC161" s="38" t="s">
        <v>1244</v>
      </c>
      <c r="AE161" s="20">
        <v>42829</v>
      </c>
      <c r="AF161" t="s">
        <v>554</v>
      </c>
      <c r="AG161">
        <v>2017</v>
      </c>
      <c r="AH161" s="20">
        <v>42829</v>
      </c>
    </row>
    <row r="162" spans="1:34" ht="38.25">
      <c r="A162" s="7">
        <v>2017</v>
      </c>
      <c r="B162" t="s">
        <v>407</v>
      </c>
      <c r="C162" s="11" t="s">
        <v>2</v>
      </c>
      <c r="E162" s="13" t="s">
        <v>114</v>
      </c>
      <c r="F162" s="13" t="s">
        <v>114</v>
      </c>
      <c r="H162" s="15" t="s">
        <v>134</v>
      </c>
      <c r="I162" s="5" t="s">
        <v>185</v>
      </c>
      <c r="J162" s="5" t="s">
        <v>247</v>
      </c>
      <c r="K162" s="18" t="s">
        <v>427</v>
      </c>
      <c r="L162" s="11" t="s">
        <v>11</v>
      </c>
      <c r="O162" s="5" t="s">
        <v>274</v>
      </c>
      <c r="P162" s="5" t="s">
        <v>275</v>
      </c>
      <c r="Q162" s="5" t="s">
        <v>281</v>
      </c>
      <c r="R162" s="5" t="s">
        <v>274</v>
      </c>
      <c r="S162" s="5" t="s">
        <v>275</v>
      </c>
      <c r="T162" s="5" t="s">
        <v>277</v>
      </c>
      <c r="U162" s="18" t="s">
        <v>427</v>
      </c>
      <c r="V162" s="20">
        <v>42803</v>
      </c>
      <c r="W162" s="20">
        <v>42805</v>
      </c>
      <c r="X162" s="7">
        <v>95</v>
      </c>
      <c r="Y162">
        <f>1400+300+102+2133.91</f>
        <v>3935.91</v>
      </c>
      <c r="Z162">
        <v>113.09</v>
      </c>
      <c r="AC162" s="38" t="s">
        <v>1343</v>
      </c>
      <c r="AE162" s="20">
        <v>42829</v>
      </c>
      <c r="AF162" t="s">
        <v>554</v>
      </c>
      <c r="AG162">
        <v>2017</v>
      </c>
      <c r="AH162" s="20">
        <v>42829</v>
      </c>
    </row>
    <row r="163" spans="1:34" ht="38.25">
      <c r="A163" s="7">
        <v>2017</v>
      </c>
      <c r="B163" t="s">
        <v>407</v>
      </c>
      <c r="C163" s="11" t="s">
        <v>2</v>
      </c>
      <c r="E163" s="13" t="s">
        <v>114</v>
      </c>
      <c r="F163" s="13" t="s">
        <v>114</v>
      </c>
      <c r="H163" s="15" t="s">
        <v>298</v>
      </c>
      <c r="I163" s="5" t="s">
        <v>226</v>
      </c>
      <c r="J163" s="5" t="s">
        <v>266</v>
      </c>
      <c r="K163" s="18" t="s">
        <v>428</v>
      </c>
      <c r="L163" s="11" t="s">
        <v>11</v>
      </c>
      <c r="O163" s="5" t="s">
        <v>274</v>
      </c>
      <c r="P163" s="5" t="s">
        <v>275</v>
      </c>
      <c r="Q163" s="5" t="s">
        <v>281</v>
      </c>
      <c r="R163" s="5" t="s">
        <v>274</v>
      </c>
      <c r="S163" s="5" t="s">
        <v>275</v>
      </c>
      <c r="T163" s="5" t="s">
        <v>279</v>
      </c>
      <c r="U163" s="18" t="s">
        <v>428</v>
      </c>
      <c r="V163" s="20">
        <v>42804</v>
      </c>
      <c r="W163" s="20">
        <v>42805</v>
      </c>
      <c r="X163" s="7">
        <v>96</v>
      </c>
      <c r="Y163">
        <f>850+400+800</f>
        <v>2050</v>
      </c>
      <c r="Z163">
        <v>0</v>
      </c>
      <c r="AA163" s="42">
        <v>42807</v>
      </c>
      <c r="AB163" s="38" t="s">
        <v>1381</v>
      </c>
      <c r="AC163" s="38" t="s">
        <v>1238</v>
      </c>
      <c r="AE163" s="20">
        <v>42829</v>
      </c>
      <c r="AF163" t="s">
        <v>554</v>
      </c>
      <c r="AG163">
        <v>2017</v>
      </c>
      <c r="AH163" s="20">
        <v>42829</v>
      </c>
    </row>
    <row r="164" spans="1:34" ht="51">
      <c r="A164" s="7">
        <v>2017</v>
      </c>
      <c r="B164" t="s">
        <v>407</v>
      </c>
      <c r="C164" s="11" t="s">
        <v>2</v>
      </c>
      <c r="E164" s="13" t="s">
        <v>120</v>
      </c>
      <c r="F164" s="13" t="s">
        <v>120</v>
      </c>
      <c r="H164" s="15" t="s">
        <v>418</v>
      </c>
      <c r="I164" s="5" t="s">
        <v>227</v>
      </c>
      <c r="J164" s="5" t="s">
        <v>268</v>
      </c>
      <c r="K164" s="18" t="s">
        <v>429</v>
      </c>
      <c r="L164" s="11" t="s">
        <v>11</v>
      </c>
      <c r="O164" s="5" t="s">
        <v>274</v>
      </c>
      <c r="P164" s="5" t="s">
        <v>275</v>
      </c>
      <c r="Q164" s="5" t="s">
        <v>281</v>
      </c>
      <c r="R164" s="5" t="s">
        <v>274</v>
      </c>
      <c r="S164" s="5" t="s">
        <v>275</v>
      </c>
      <c r="T164" s="5" t="s">
        <v>278</v>
      </c>
      <c r="U164" s="18" t="s">
        <v>429</v>
      </c>
      <c r="V164" s="20">
        <v>42804</v>
      </c>
      <c r="W164" s="20">
        <v>42806</v>
      </c>
      <c r="X164" s="7">
        <v>97</v>
      </c>
      <c r="Y164">
        <v>1700</v>
      </c>
      <c r="Z164">
        <v>0</v>
      </c>
      <c r="AE164" s="20">
        <v>42829</v>
      </c>
      <c r="AF164" t="s">
        <v>554</v>
      </c>
      <c r="AG164">
        <v>2017</v>
      </c>
      <c r="AH164" s="20">
        <v>42829</v>
      </c>
    </row>
    <row r="165" spans="1:34" ht="76.5">
      <c r="A165" s="7">
        <v>2017</v>
      </c>
      <c r="B165" t="s">
        <v>407</v>
      </c>
      <c r="C165" s="11" t="s">
        <v>2</v>
      </c>
      <c r="E165" s="13" t="s">
        <v>110</v>
      </c>
      <c r="F165" s="13" t="s">
        <v>110</v>
      </c>
      <c r="H165" s="15" t="s">
        <v>430</v>
      </c>
      <c r="I165" s="5" t="s">
        <v>188</v>
      </c>
      <c r="J165" s="5" t="s">
        <v>250</v>
      </c>
      <c r="K165" s="18" t="s">
        <v>431</v>
      </c>
      <c r="L165" s="11" t="s">
        <v>11</v>
      </c>
      <c r="O165" s="5" t="s">
        <v>274</v>
      </c>
      <c r="P165" s="5" t="s">
        <v>275</v>
      </c>
      <c r="Q165" s="5" t="s">
        <v>281</v>
      </c>
      <c r="R165" s="5" t="s">
        <v>274</v>
      </c>
      <c r="S165" s="5" t="s">
        <v>275</v>
      </c>
      <c r="T165" s="5" t="s">
        <v>279</v>
      </c>
      <c r="U165" s="18" t="s">
        <v>431</v>
      </c>
      <c r="V165" s="20">
        <v>42804</v>
      </c>
      <c r="W165" s="20">
        <v>42805</v>
      </c>
      <c r="X165" s="7">
        <v>98</v>
      </c>
      <c r="Y165">
        <f>850+400</f>
        <v>1250</v>
      </c>
      <c r="Z165">
        <v>0</v>
      </c>
      <c r="AE165" s="20">
        <v>42829</v>
      </c>
      <c r="AF165" t="s">
        <v>554</v>
      </c>
      <c r="AG165">
        <v>2017</v>
      </c>
      <c r="AH165" s="20">
        <v>42829</v>
      </c>
    </row>
    <row r="166" spans="1:34" ht="76.5">
      <c r="A166" s="7">
        <v>2017</v>
      </c>
      <c r="B166" t="s">
        <v>407</v>
      </c>
      <c r="C166" s="11" t="s">
        <v>2</v>
      </c>
      <c r="E166" s="13" t="s">
        <v>118</v>
      </c>
      <c r="F166" s="13" t="s">
        <v>118</v>
      </c>
      <c r="H166" s="15" t="s">
        <v>432</v>
      </c>
      <c r="I166" s="5" t="s">
        <v>224</v>
      </c>
      <c r="J166" s="5" t="s">
        <v>198</v>
      </c>
      <c r="K166" s="18" t="s">
        <v>431</v>
      </c>
      <c r="L166" s="11" t="s">
        <v>11</v>
      </c>
      <c r="O166" s="5" t="s">
        <v>274</v>
      </c>
      <c r="P166" s="5" t="s">
        <v>275</v>
      </c>
      <c r="Q166" s="5" t="s">
        <v>281</v>
      </c>
      <c r="R166" s="5" t="s">
        <v>274</v>
      </c>
      <c r="S166" s="5" t="s">
        <v>275</v>
      </c>
      <c r="T166" s="5" t="s">
        <v>279</v>
      </c>
      <c r="U166" s="18" t="s">
        <v>431</v>
      </c>
      <c r="V166" s="20">
        <v>42804</v>
      </c>
      <c r="W166" s="20">
        <v>42805</v>
      </c>
      <c r="X166" s="7">
        <v>99</v>
      </c>
      <c r="Y166">
        <v>1250</v>
      </c>
      <c r="Z166">
        <v>0</v>
      </c>
      <c r="AA166" s="42">
        <v>42808</v>
      </c>
      <c r="AB166" s="38" t="s">
        <v>1385</v>
      </c>
      <c r="AE166" s="20">
        <v>42829</v>
      </c>
      <c r="AF166" t="s">
        <v>554</v>
      </c>
      <c r="AG166">
        <v>2017</v>
      </c>
      <c r="AH166" s="20">
        <v>42829</v>
      </c>
    </row>
    <row r="167" spans="1:34" ht="63.75">
      <c r="A167" s="7">
        <v>2017</v>
      </c>
      <c r="B167" t="s">
        <v>407</v>
      </c>
      <c r="C167" s="11" t="s">
        <v>2</v>
      </c>
      <c r="E167" s="13" t="s">
        <v>113</v>
      </c>
      <c r="F167" s="13" t="s">
        <v>113</v>
      </c>
      <c r="H167" s="15" t="s">
        <v>415</v>
      </c>
      <c r="I167" s="5" t="s">
        <v>240</v>
      </c>
      <c r="J167" s="5" t="s">
        <v>266</v>
      </c>
      <c r="K167" s="18" t="s">
        <v>433</v>
      </c>
      <c r="L167" s="11" t="s">
        <v>11</v>
      </c>
      <c r="O167" s="5" t="s">
        <v>274</v>
      </c>
      <c r="P167" s="5" t="s">
        <v>275</v>
      </c>
      <c r="Q167" s="5" t="s">
        <v>281</v>
      </c>
      <c r="R167" s="5" t="s">
        <v>274</v>
      </c>
      <c r="S167" s="5" t="s">
        <v>275</v>
      </c>
      <c r="T167" s="5" t="s">
        <v>279</v>
      </c>
      <c r="U167" s="18" t="s">
        <v>433</v>
      </c>
      <c r="V167" s="20">
        <v>42804</v>
      </c>
      <c r="W167" s="20">
        <v>42805</v>
      </c>
      <c r="X167" s="7">
        <v>100</v>
      </c>
      <c r="Y167">
        <v>1250</v>
      </c>
      <c r="Z167">
        <v>0</v>
      </c>
      <c r="AE167" s="20">
        <v>42829</v>
      </c>
      <c r="AF167" t="s">
        <v>554</v>
      </c>
      <c r="AG167">
        <v>2017</v>
      </c>
      <c r="AH167" s="20">
        <v>42829</v>
      </c>
    </row>
    <row r="168" spans="1:34" ht="63.75">
      <c r="A168" s="7">
        <v>2017</v>
      </c>
      <c r="B168" t="s">
        <v>407</v>
      </c>
      <c r="C168" s="11" t="s">
        <v>2</v>
      </c>
      <c r="E168" s="13" t="s">
        <v>114</v>
      </c>
      <c r="F168" s="13" t="s">
        <v>114</v>
      </c>
      <c r="H168" s="15" t="s">
        <v>413</v>
      </c>
      <c r="I168" s="5" t="s">
        <v>200</v>
      </c>
      <c r="J168" s="5" t="s">
        <v>204</v>
      </c>
      <c r="K168" s="18" t="s">
        <v>433</v>
      </c>
      <c r="L168" s="11" t="s">
        <v>11</v>
      </c>
      <c r="O168" s="5" t="s">
        <v>274</v>
      </c>
      <c r="P168" s="5" t="s">
        <v>275</v>
      </c>
      <c r="Q168" s="5" t="s">
        <v>281</v>
      </c>
      <c r="R168" s="5" t="s">
        <v>274</v>
      </c>
      <c r="S168" s="5" t="s">
        <v>275</v>
      </c>
      <c r="T168" s="5" t="s">
        <v>279</v>
      </c>
      <c r="U168" s="18" t="s">
        <v>433</v>
      </c>
      <c r="V168" s="20">
        <v>42804</v>
      </c>
      <c r="W168" s="20">
        <v>42805</v>
      </c>
      <c r="X168" s="7">
        <v>101</v>
      </c>
      <c r="Y168">
        <v>1250</v>
      </c>
      <c r="Z168">
        <v>0</v>
      </c>
      <c r="AA168" s="42">
        <v>42809</v>
      </c>
      <c r="AB168" s="38" t="s">
        <v>1460</v>
      </c>
      <c r="AE168" s="20">
        <v>42829</v>
      </c>
      <c r="AF168" t="s">
        <v>554</v>
      </c>
      <c r="AG168">
        <v>2017</v>
      </c>
      <c r="AH168" s="20">
        <v>42829</v>
      </c>
    </row>
    <row r="169" spans="1:34" ht="63.75">
      <c r="A169" s="7">
        <v>2017</v>
      </c>
      <c r="B169" t="s">
        <v>407</v>
      </c>
      <c r="C169" s="11" t="s">
        <v>2</v>
      </c>
      <c r="E169" s="13" t="s">
        <v>114</v>
      </c>
      <c r="F169" s="13" t="s">
        <v>114</v>
      </c>
      <c r="H169" s="15" t="s">
        <v>419</v>
      </c>
      <c r="I169" s="5" t="s">
        <v>239</v>
      </c>
      <c r="J169" s="5" t="s">
        <v>223</v>
      </c>
      <c r="K169" s="18" t="s">
        <v>433</v>
      </c>
      <c r="L169" s="11" t="s">
        <v>11</v>
      </c>
      <c r="O169" s="5" t="s">
        <v>274</v>
      </c>
      <c r="P169" s="5" t="s">
        <v>275</v>
      </c>
      <c r="Q169" s="5" t="s">
        <v>281</v>
      </c>
      <c r="R169" s="5" t="s">
        <v>274</v>
      </c>
      <c r="S169" s="5" t="s">
        <v>275</v>
      </c>
      <c r="T169" s="5" t="s">
        <v>279</v>
      </c>
      <c r="U169" s="18" t="s">
        <v>433</v>
      </c>
      <c r="V169" s="20">
        <v>42804</v>
      </c>
      <c r="W169" s="20">
        <v>42805</v>
      </c>
      <c r="X169" s="7">
        <v>102</v>
      </c>
      <c r="Y169">
        <f>850+400+800</f>
        <v>2050</v>
      </c>
      <c r="Z169">
        <v>0</v>
      </c>
      <c r="AC169" s="38" t="s">
        <v>1352</v>
      </c>
      <c r="AE169" s="20">
        <v>42829</v>
      </c>
      <c r="AF169" t="s">
        <v>554</v>
      </c>
      <c r="AG169">
        <v>2017</v>
      </c>
      <c r="AH169" s="20">
        <v>42829</v>
      </c>
    </row>
    <row r="170" spans="1:34" ht="76.5">
      <c r="A170" s="7">
        <v>2017</v>
      </c>
      <c r="B170" t="s">
        <v>407</v>
      </c>
      <c r="C170" s="11" t="s">
        <v>2</v>
      </c>
      <c r="E170" s="13" t="s">
        <v>114</v>
      </c>
      <c r="F170" s="13" t="s">
        <v>114</v>
      </c>
      <c r="H170" s="15" t="s">
        <v>434</v>
      </c>
      <c r="I170" s="5" t="s">
        <v>203</v>
      </c>
      <c r="J170" s="5" t="s">
        <v>240</v>
      </c>
      <c r="K170" s="18" t="s">
        <v>435</v>
      </c>
      <c r="L170" s="11" t="s">
        <v>11</v>
      </c>
      <c r="O170" s="5" t="s">
        <v>274</v>
      </c>
      <c r="P170" s="5" t="s">
        <v>275</v>
      </c>
      <c r="Q170" s="5" t="s">
        <v>281</v>
      </c>
      <c r="R170" s="5" t="s">
        <v>274</v>
      </c>
      <c r="S170" s="5" t="s">
        <v>275</v>
      </c>
      <c r="T170" s="5" t="s">
        <v>276</v>
      </c>
      <c r="U170" s="18" t="s">
        <v>435</v>
      </c>
      <c r="V170" s="20">
        <v>42804</v>
      </c>
      <c r="W170" s="20">
        <v>42805</v>
      </c>
      <c r="X170" s="7">
        <v>103</v>
      </c>
      <c r="Y170">
        <v>850</v>
      </c>
      <c r="Z170">
        <v>0</v>
      </c>
      <c r="AE170" s="20">
        <v>42829</v>
      </c>
      <c r="AF170" t="s">
        <v>554</v>
      </c>
      <c r="AG170">
        <v>2017</v>
      </c>
      <c r="AH170" s="20">
        <v>42829</v>
      </c>
    </row>
    <row r="171" spans="1:34" ht="63.75">
      <c r="A171" s="7">
        <v>2017</v>
      </c>
      <c r="B171" t="s">
        <v>407</v>
      </c>
      <c r="C171" s="11" t="s">
        <v>2</v>
      </c>
      <c r="E171" s="13" t="s">
        <v>119</v>
      </c>
      <c r="F171" s="13" t="s">
        <v>119</v>
      </c>
      <c r="H171" s="15" t="s">
        <v>142</v>
      </c>
      <c r="I171" s="5" t="s">
        <v>195</v>
      </c>
      <c r="J171" s="5" t="s">
        <v>253</v>
      </c>
      <c r="K171" s="18" t="s">
        <v>436</v>
      </c>
      <c r="L171" s="11" t="s">
        <v>11</v>
      </c>
      <c r="O171" s="5" t="s">
        <v>274</v>
      </c>
      <c r="P171" s="5" t="s">
        <v>275</v>
      </c>
      <c r="Q171" s="5" t="s">
        <v>281</v>
      </c>
      <c r="R171" s="5" t="s">
        <v>274</v>
      </c>
      <c r="S171" s="5" t="s">
        <v>275</v>
      </c>
      <c r="T171" s="5" t="s">
        <v>545</v>
      </c>
      <c r="U171" s="18" t="s">
        <v>436</v>
      </c>
      <c r="V171" s="20">
        <v>42810</v>
      </c>
      <c r="W171" s="20">
        <v>42812</v>
      </c>
      <c r="X171" s="7">
        <v>104</v>
      </c>
      <c r="Y171">
        <v>1700</v>
      </c>
      <c r="Z171">
        <v>0</v>
      </c>
      <c r="AE171" s="20">
        <v>42829</v>
      </c>
      <c r="AF171" t="s">
        <v>554</v>
      </c>
      <c r="AG171">
        <v>2017</v>
      </c>
      <c r="AH171" s="20">
        <v>42829</v>
      </c>
    </row>
    <row r="172" spans="1:34" ht="63.75">
      <c r="A172" s="7">
        <v>2017</v>
      </c>
      <c r="B172" t="s">
        <v>407</v>
      </c>
      <c r="C172" s="11" t="s">
        <v>2</v>
      </c>
      <c r="E172" s="13" t="s">
        <v>110</v>
      </c>
      <c r="F172" s="13" t="s">
        <v>110</v>
      </c>
      <c r="H172" s="15" t="s">
        <v>309</v>
      </c>
      <c r="I172" s="5" t="s">
        <v>193</v>
      </c>
      <c r="J172" s="5" t="s">
        <v>193</v>
      </c>
      <c r="K172" s="18" t="s">
        <v>437</v>
      </c>
      <c r="L172" s="11" t="s">
        <v>11</v>
      </c>
      <c r="O172" s="5" t="s">
        <v>274</v>
      </c>
      <c r="P172" s="5" t="s">
        <v>275</v>
      </c>
      <c r="Q172" s="5" t="s">
        <v>281</v>
      </c>
      <c r="R172" s="5" t="s">
        <v>274</v>
      </c>
      <c r="S172" s="5" t="s">
        <v>275</v>
      </c>
      <c r="T172" s="5" t="s">
        <v>276</v>
      </c>
      <c r="U172" s="18" t="s">
        <v>437</v>
      </c>
      <c r="V172" s="20">
        <v>42809</v>
      </c>
      <c r="W172" s="20">
        <v>42811</v>
      </c>
      <c r="X172" s="7">
        <v>105</v>
      </c>
      <c r="Y172">
        <f>1700+400+1200</f>
        <v>3300</v>
      </c>
      <c r="Z172">
        <v>0</v>
      </c>
      <c r="AC172" s="38" t="s">
        <v>1254</v>
      </c>
      <c r="AE172" s="20">
        <v>42829</v>
      </c>
      <c r="AF172" t="s">
        <v>554</v>
      </c>
      <c r="AG172">
        <v>2017</v>
      </c>
      <c r="AH172" s="20">
        <v>42829</v>
      </c>
    </row>
    <row r="173" spans="1:34" ht="38.25">
      <c r="A173" s="7">
        <v>2017</v>
      </c>
      <c r="B173" t="s">
        <v>407</v>
      </c>
      <c r="C173" s="11" t="s">
        <v>2</v>
      </c>
      <c r="E173" s="13" t="s">
        <v>119</v>
      </c>
      <c r="F173" s="13" t="s">
        <v>119</v>
      </c>
      <c r="H173" s="15" t="s">
        <v>173</v>
      </c>
      <c r="I173" s="5" t="s">
        <v>202</v>
      </c>
      <c r="J173" s="5"/>
      <c r="K173" s="18" t="s">
        <v>438</v>
      </c>
      <c r="L173" s="11" t="s">
        <v>11</v>
      </c>
      <c r="O173" s="5" t="s">
        <v>274</v>
      </c>
      <c r="P173" s="5" t="s">
        <v>275</v>
      </c>
      <c r="Q173" s="5" t="s">
        <v>281</v>
      </c>
      <c r="R173" s="5" t="s">
        <v>274</v>
      </c>
      <c r="S173" s="5" t="s">
        <v>275</v>
      </c>
      <c r="T173" s="5" t="s">
        <v>279</v>
      </c>
      <c r="U173" s="18" t="s">
        <v>438</v>
      </c>
      <c r="V173" s="20">
        <v>42811</v>
      </c>
      <c r="W173" s="20">
        <v>42812</v>
      </c>
      <c r="X173" s="7">
        <v>106</v>
      </c>
      <c r="Y173">
        <f>700+300</f>
        <v>1000</v>
      </c>
      <c r="Z173">
        <v>0</v>
      </c>
      <c r="AE173" s="20">
        <v>42829</v>
      </c>
      <c r="AF173" t="s">
        <v>554</v>
      </c>
      <c r="AG173">
        <v>2017</v>
      </c>
      <c r="AH173" s="20">
        <v>42829</v>
      </c>
    </row>
    <row r="174" spans="1:34" ht="63.75">
      <c r="A174" s="7">
        <v>2017</v>
      </c>
      <c r="B174" t="s">
        <v>407</v>
      </c>
      <c r="C174" s="11" t="s">
        <v>2</v>
      </c>
      <c r="E174" s="13" t="s">
        <v>119</v>
      </c>
      <c r="F174" s="13" t="s">
        <v>119</v>
      </c>
      <c r="H174" s="15" t="s">
        <v>439</v>
      </c>
      <c r="I174" s="5" t="s">
        <v>199</v>
      </c>
      <c r="J174" s="5" t="s">
        <v>254</v>
      </c>
      <c r="K174" s="18" t="s">
        <v>440</v>
      </c>
      <c r="L174" s="11" t="s">
        <v>11</v>
      </c>
      <c r="O174" s="5" t="s">
        <v>274</v>
      </c>
      <c r="P174" s="5" t="s">
        <v>275</v>
      </c>
      <c r="Q174" s="5" t="s">
        <v>281</v>
      </c>
      <c r="R174" s="5" t="s">
        <v>274</v>
      </c>
      <c r="S174" s="5" t="s">
        <v>274</v>
      </c>
      <c r="T174" s="5" t="s">
        <v>274</v>
      </c>
      <c r="U174" s="18" t="s">
        <v>440</v>
      </c>
      <c r="V174" s="20">
        <v>42816</v>
      </c>
      <c r="W174" s="20">
        <v>42819</v>
      </c>
      <c r="X174" s="7">
        <v>107</v>
      </c>
      <c r="Y174">
        <f>3600+400+869.1+9845.64</f>
        <v>14714.74</v>
      </c>
      <c r="Z174">
        <v>130.9</v>
      </c>
      <c r="AC174" s="38" t="s">
        <v>1323</v>
      </c>
      <c r="AE174" s="20">
        <v>42829</v>
      </c>
      <c r="AF174" t="s">
        <v>554</v>
      </c>
      <c r="AG174">
        <v>2017</v>
      </c>
      <c r="AH174" s="20">
        <v>42829</v>
      </c>
    </row>
    <row r="175" spans="1:34" ht="51">
      <c r="A175" s="7">
        <v>2017</v>
      </c>
      <c r="B175" t="s">
        <v>407</v>
      </c>
      <c r="C175" s="11" t="s">
        <v>2</v>
      </c>
      <c r="E175" s="13" t="s">
        <v>114</v>
      </c>
      <c r="F175" s="13" t="s">
        <v>114</v>
      </c>
      <c r="H175" s="16" t="s">
        <v>441</v>
      </c>
      <c r="I175" s="5" t="s">
        <v>244</v>
      </c>
      <c r="J175" s="5" t="s">
        <v>442</v>
      </c>
      <c r="K175" s="18" t="s">
        <v>443</v>
      </c>
      <c r="L175" s="11" t="s">
        <v>10</v>
      </c>
      <c r="O175" s="5" t="s">
        <v>274</v>
      </c>
      <c r="P175" s="5" t="s">
        <v>275</v>
      </c>
      <c r="Q175" s="5" t="s">
        <v>281</v>
      </c>
      <c r="R175" s="5" t="s">
        <v>546</v>
      </c>
      <c r="S175" s="5" t="s">
        <v>547</v>
      </c>
      <c r="T175" s="5" t="s">
        <v>548</v>
      </c>
      <c r="U175" s="18" t="s">
        <v>443</v>
      </c>
      <c r="V175" s="20">
        <v>42816</v>
      </c>
      <c r="W175" s="20">
        <v>42819</v>
      </c>
      <c r="X175" s="7">
        <v>108</v>
      </c>
      <c r="Y175">
        <f>7455.63+152+2100.57</f>
        <v>9708.2</v>
      </c>
      <c r="Z175">
        <v>0</v>
      </c>
      <c r="AE175" s="20">
        <v>42829</v>
      </c>
      <c r="AF175" t="s">
        <v>554</v>
      </c>
      <c r="AG175">
        <v>2017</v>
      </c>
      <c r="AH175" s="20">
        <v>42829</v>
      </c>
    </row>
    <row r="176" spans="1:34" ht="76.5">
      <c r="A176" s="7">
        <v>2017</v>
      </c>
      <c r="B176" t="s">
        <v>407</v>
      </c>
      <c r="C176" s="11" t="s">
        <v>2</v>
      </c>
      <c r="E176" s="13" t="s">
        <v>118</v>
      </c>
      <c r="F176" s="13" t="s">
        <v>118</v>
      </c>
      <c r="H176" s="15" t="s">
        <v>444</v>
      </c>
      <c r="I176" s="5" t="s">
        <v>201</v>
      </c>
      <c r="J176" s="5" t="s">
        <v>255</v>
      </c>
      <c r="K176" s="18" t="s">
        <v>445</v>
      </c>
      <c r="L176" s="11" t="s">
        <v>11</v>
      </c>
      <c r="O176" s="5" t="s">
        <v>274</v>
      </c>
      <c r="P176" s="5" t="s">
        <v>274</v>
      </c>
      <c r="Q176" s="5" t="s">
        <v>274</v>
      </c>
      <c r="R176" s="5" t="s">
        <v>274</v>
      </c>
      <c r="S176" s="5" t="s">
        <v>274</v>
      </c>
      <c r="T176" s="5" t="s">
        <v>274</v>
      </c>
      <c r="U176" s="18" t="s">
        <v>445</v>
      </c>
      <c r="V176" s="20">
        <v>42817</v>
      </c>
      <c r="W176" s="20">
        <v>42818</v>
      </c>
      <c r="X176" s="7">
        <v>109</v>
      </c>
      <c r="Y176">
        <f>1200+10269.11</f>
        <v>11469.11</v>
      </c>
      <c r="Z176">
        <v>0</v>
      </c>
      <c r="AE176" s="20">
        <v>42829</v>
      </c>
      <c r="AF176" t="s">
        <v>554</v>
      </c>
      <c r="AG176">
        <v>2017</v>
      </c>
      <c r="AH176" s="20">
        <v>42829</v>
      </c>
    </row>
    <row r="177" spans="1:34" ht="63.75">
      <c r="A177" s="7">
        <v>2017</v>
      </c>
      <c r="B177" t="s">
        <v>407</v>
      </c>
      <c r="C177" s="11" t="s">
        <v>2</v>
      </c>
      <c r="E177" s="13" t="s">
        <v>114</v>
      </c>
      <c r="F177" s="13" t="s">
        <v>114</v>
      </c>
      <c r="H177" s="15" t="s">
        <v>446</v>
      </c>
      <c r="I177" s="5" t="s">
        <v>242</v>
      </c>
      <c r="J177" s="5" t="s">
        <v>272</v>
      </c>
      <c r="K177" s="18" t="s">
        <v>447</v>
      </c>
      <c r="L177" s="11" t="s">
        <v>11</v>
      </c>
      <c r="O177" s="5" t="s">
        <v>274</v>
      </c>
      <c r="P177" s="5" t="s">
        <v>275</v>
      </c>
      <c r="Q177" s="5" t="s">
        <v>281</v>
      </c>
      <c r="R177" s="5" t="s">
        <v>274</v>
      </c>
      <c r="S177" s="5" t="s">
        <v>549</v>
      </c>
      <c r="T177" s="5" t="s">
        <v>550</v>
      </c>
      <c r="U177" s="18" t="s">
        <v>447</v>
      </c>
      <c r="V177" s="20">
        <v>42819</v>
      </c>
      <c r="W177" s="20">
        <v>42826</v>
      </c>
      <c r="X177" s="7">
        <v>110</v>
      </c>
      <c r="Y177">
        <v>4750</v>
      </c>
      <c r="Z177">
        <v>0</v>
      </c>
      <c r="AE177" s="20">
        <v>42829</v>
      </c>
      <c r="AF177" t="s">
        <v>554</v>
      </c>
      <c r="AG177">
        <v>2017</v>
      </c>
      <c r="AH177" s="20">
        <v>42829</v>
      </c>
    </row>
    <row r="178" spans="1:34" ht="76.5">
      <c r="A178" s="7">
        <v>2017</v>
      </c>
      <c r="B178" t="s">
        <v>407</v>
      </c>
      <c r="C178" s="11" t="s">
        <v>2</v>
      </c>
      <c r="E178" s="13" t="s">
        <v>114</v>
      </c>
      <c r="F178" s="13" t="s">
        <v>114</v>
      </c>
      <c r="H178" s="15" t="s">
        <v>151</v>
      </c>
      <c r="I178" s="5" t="s">
        <v>448</v>
      </c>
      <c r="J178" s="5" t="s">
        <v>258</v>
      </c>
      <c r="K178" s="18" t="s">
        <v>449</v>
      </c>
      <c r="L178" s="11" t="s">
        <v>11</v>
      </c>
      <c r="O178" s="5" t="s">
        <v>274</v>
      </c>
      <c r="P178" s="5" t="s">
        <v>275</v>
      </c>
      <c r="Q178" s="5" t="s">
        <v>281</v>
      </c>
      <c r="R178" s="5" t="s">
        <v>274</v>
      </c>
      <c r="S178" s="5" t="s">
        <v>549</v>
      </c>
      <c r="T178" s="5" t="s">
        <v>550</v>
      </c>
      <c r="U178" s="18" t="s">
        <v>449</v>
      </c>
      <c r="V178" s="20">
        <v>42819</v>
      </c>
      <c r="W178" s="20">
        <v>42826</v>
      </c>
      <c r="X178" s="7">
        <v>111</v>
      </c>
      <c r="Y178">
        <v>4750</v>
      </c>
      <c r="Z178">
        <v>0</v>
      </c>
      <c r="AE178" s="20">
        <v>42829</v>
      </c>
      <c r="AF178" t="s">
        <v>554</v>
      </c>
      <c r="AG178">
        <v>2017</v>
      </c>
      <c r="AH178" s="20">
        <v>42829</v>
      </c>
    </row>
    <row r="179" spans="1:34" ht="38.25">
      <c r="A179" s="7">
        <v>2017</v>
      </c>
      <c r="B179" t="s">
        <v>407</v>
      </c>
      <c r="C179" s="11" t="s">
        <v>2</v>
      </c>
      <c r="E179" s="13" t="s">
        <v>119</v>
      </c>
      <c r="F179" s="13" t="s">
        <v>119</v>
      </c>
      <c r="H179" s="15" t="s">
        <v>177</v>
      </c>
      <c r="I179" s="5" t="s">
        <v>238</v>
      </c>
      <c r="J179" s="5" t="s">
        <v>271</v>
      </c>
      <c r="K179" s="18" t="s">
        <v>450</v>
      </c>
      <c r="L179" s="11" t="s">
        <v>11</v>
      </c>
      <c r="O179" s="5" t="s">
        <v>274</v>
      </c>
      <c r="P179" s="5" t="s">
        <v>275</v>
      </c>
      <c r="Q179" s="5" t="s">
        <v>281</v>
      </c>
      <c r="R179" s="5" t="s">
        <v>274</v>
      </c>
      <c r="S179" s="5" t="s">
        <v>275</v>
      </c>
      <c r="T179" s="5" t="s">
        <v>277</v>
      </c>
      <c r="U179" s="18" t="s">
        <v>450</v>
      </c>
      <c r="V179" s="20">
        <v>42817</v>
      </c>
      <c r="W179" s="20">
        <v>42819</v>
      </c>
      <c r="X179" s="7">
        <v>112</v>
      </c>
      <c r="Y179">
        <f>1400+300+112+2185.21</f>
        <v>3997.21</v>
      </c>
      <c r="Z179">
        <v>102.79</v>
      </c>
      <c r="AA179" s="42">
        <v>42822</v>
      </c>
      <c r="AB179" s="38" t="s">
        <v>1368</v>
      </c>
      <c r="AC179" s="38" t="s">
        <v>1232</v>
      </c>
      <c r="AE179" s="20">
        <v>42829</v>
      </c>
      <c r="AF179" t="s">
        <v>554</v>
      </c>
      <c r="AG179">
        <v>2017</v>
      </c>
      <c r="AH179" s="20">
        <v>42829</v>
      </c>
    </row>
    <row r="180" spans="1:34" ht="51">
      <c r="A180" s="7">
        <v>2017</v>
      </c>
      <c r="B180" t="s">
        <v>407</v>
      </c>
      <c r="C180" s="11" t="s">
        <v>2</v>
      </c>
      <c r="E180" s="13" t="s">
        <v>110</v>
      </c>
      <c r="F180" s="13" t="s">
        <v>110</v>
      </c>
      <c r="H180" s="16" t="s">
        <v>140</v>
      </c>
      <c r="I180" s="5" t="s">
        <v>193</v>
      </c>
      <c r="J180" s="5" t="s">
        <v>193</v>
      </c>
      <c r="K180" s="18" t="s">
        <v>451</v>
      </c>
      <c r="L180" s="11" t="s">
        <v>11</v>
      </c>
      <c r="O180" s="5" t="s">
        <v>274</v>
      </c>
      <c r="P180" s="5" t="s">
        <v>275</v>
      </c>
      <c r="Q180" s="5" t="s">
        <v>281</v>
      </c>
      <c r="R180" s="5" t="s">
        <v>274</v>
      </c>
      <c r="S180" s="5" t="s">
        <v>274</v>
      </c>
      <c r="T180" s="5" t="s">
        <v>274</v>
      </c>
      <c r="U180" s="18" t="s">
        <v>451</v>
      </c>
      <c r="V180" s="20">
        <v>42820</v>
      </c>
      <c r="W180" s="20">
        <v>42823</v>
      </c>
      <c r="X180" s="7">
        <v>113</v>
      </c>
      <c r="Y180">
        <f>3600+995.42+7698.92</f>
        <v>12294.34</v>
      </c>
      <c r="Z180">
        <v>385.58</v>
      </c>
      <c r="AE180" s="20">
        <v>42829</v>
      </c>
      <c r="AF180" t="s">
        <v>554</v>
      </c>
      <c r="AG180">
        <v>2017</v>
      </c>
      <c r="AH180" s="20">
        <v>42829</v>
      </c>
    </row>
    <row r="181" spans="1:34" ht="38.25">
      <c r="A181" s="7">
        <v>2017</v>
      </c>
      <c r="B181" t="s">
        <v>407</v>
      </c>
      <c r="C181" s="11" t="s">
        <v>2</v>
      </c>
      <c r="E181" s="13" t="s">
        <v>117</v>
      </c>
      <c r="F181" s="13" t="s">
        <v>117</v>
      </c>
      <c r="H181" s="16" t="s">
        <v>138</v>
      </c>
      <c r="I181" s="5" t="s">
        <v>191</v>
      </c>
      <c r="J181" s="5" t="s">
        <v>251</v>
      </c>
      <c r="K181" s="18" t="s">
        <v>452</v>
      </c>
      <c r="L181" s="11" t="s">
        <v>11</v>
      </c>
      <c r="O181" s="5" t="s">
        <v>274</v>
      </c>
      <c r="P181" s="5" t="s">
        <v>275</v>
      </c>
      <c r="Q181" s="5" t="s">
        <v>281</v>
      </c>
      <c r="R181" s="5" t="s">
        <v>274</v>
      </c>
      <c r="S181" s="5" t="s">
        <v>275</v>
      </c>
      <c r="T181" s="5" t="s">
        <v>276</v>
      </c>
      <c r="U181" s="18" t="s">
        <v>452</v>
      </c>
      <c r="V181" s="20">
        <v>42822</v>
      </c>
      <c r="W181" s="20">
        <v>42823</v>
      </c>
      <c r="X181" s="7">
        <v>114</v>
      </c>
      <c r="Y181">
        <f>1350+500+102+996</f>
        <v>2948</v>
      </c>
      <c r="Z181">
        <v>102</v>
      </c>
      <c r="AA181" s="42">
        <v>42825</v>
      </c>
      <c r="AB181" s="38" t="s">
        <v>1402</v>
      </c>
      <c r="AC181" s="38" t="s">
        <v>1283</v>
      </c>
      <c r="AE181" s="20">
        <v>42829</v>
      </c>
      <c r="AF181" t="s">
        <v>554</v>
      </c>
      <c r="AG181">
        <v>2017</v>
      </c>
      <c r="AH181" s="20">
        <v>42829</v>
      </c>
    </row>
    <row r="182" spans="1:34" ht="89.25">
      <c r="A182" s="7">
        <v>2017</v>
      </c>
      <c r="B182" t="s">
        <v>407</v>
      </c>
      <c r="C182" s="11" t="s">
        <v>2</v>
      </c>
      <c r="E182" s="13" t="s">
        <v>118</v>
      </c>
      <c r="F182" s="13" t="s">
        <v>118</v>
      </c>
      <c r="H182" s="15" t="s">
        <v>444</v>
      </c>
      <c r="I182" s="5" t="s">
        <v>201</v>
      </c>
      <c r="J182" s="5" t="s">
        <v>255</v>
      </c>
      <c r="K182" s="18" t="s">
        <v>453</v>
      </c>
      <c r="L182" s="11" t="s">
        <v>11</v>
      </c>
      <c r="O182" s="5" t="s">
        <v>274</v>
      </c>
      <c r="P182" s="5" t="s">
        <v>275</v>
      </c>
      <c r="Q182" s="5" t="s">
        <v>281</v>
      </c>
      <c r="R182" s="5" t="s">
        <v>274</v>
      </c>
      <c r="S182" s="5" t="s">
        <v>275</v>
      </c>
      <c r="T182" s="5" t="s">
        <v>276</v>
      </c>
      <c r="U182" s="18" t="s">
        <v>453</v>
      </c>
      <c r="V182" s="20">
        <v>42822</v>
      </c>
      <c r="W182" s="20">
        <v>42823</v>
      </c>
      <c r="X182" s="7">
        <v>115</v>
      </c>
      <c r="Y182">
        <f>850+400</f>
        <v>1250</v>
      </c>
      <c r="Z182">
        <v>0</v>
      </c>
      <c r="AE182" s="20">
        <v>42829</v>
      </c>
      <c r="AF182" t="s">
        <v>554</v>
      </c>
      <c r="AG182">
        <v>2017</v>
      </c>
      <c r="AH182" s="20">
        <v>42829</v>
      </c>
    </row>
    <row r="183" spans="1:34" ht="89.25">
      <c r="A183" s="7">
        <v>2017</v>
      </c>
      <c r="B183" t="s">
        <v>407</v>
      </c>
      <c r="C183" s="11" t="s">
        <v>2</v>
      </c>
      <c r="E183" s="13" t="s">
        <v>110</v>
      </c>
      <c r="F183" s="13" t="s">
        <v>110</v>
      </c>
      <c r="H183" s="15" t="s">
        <v>454</v>
      </c>
      <c r="I183" s="5" t="s">
        <v>182</v>
      </c>
      <c r="J183" s="5" t="s">
        <v>245</v>
      </c>
      <c r="K183" s="18" t="s">
        <v>453</v>
      </c>
      <c r="L183" s="11" t="s">
        <v>11</v>
      </c>
      <c r="O183" s="5" t="s">
        <v>274</v>
      </c>
      <c r="P183" s="5" t="s">
        <v>275</v>
      </c>
      <c r="Q183" s="5" t="s">
        <v>281</v>
      </c>
      <c r="R183" s="5" t="s">
        <v>274</v>
      </c>
      <c r="S183" s="5" t="s">
        <v>275</v>
      </c>
      <c r="T183" s="5" t="s">
        <v>276</v>
      </c>
      <c r="U183" s="18" t="s">
        <v>453</v>
      </c>
      <c r="V183" s="20">
        <v>42822</v>
      </c>
      <c r="W183" s="20">
        <v>42823</v>
      </c>
      <c r="X183" s="7">
        <v>116</v>
      </c>
      <c r="Y183">
        <f>850+400</f>
        <v>1250</v>
      </c>
      <c r="Z183">
        <v>0</v>
      </c>
      <c r="AE183" s="20">
        <v>42829</v>
      </c>
      <c r="AF183" t="s">
        <v>554</v>
      </c>
      <c r="AG183">
        <v>2017</v>
      </c>
      <c r="AH183" s="20">
        <v>42829</v>
      </c>
    </row>
    <row r="184" spans="1:34" ht="51">
      <c r="A184" s="7">
        <v>2017</v>
      </c>
      <c r="B184" t="s">
        <v>407</v>
      </c>
      <c r="C184" s="11" t="s">
        <v>2</v>
      </c>
      <c r="E184" s="13" t="s">
        <v>116</v>
      </c>
      <c r="F184" s="13" t="s">
        <v>116</v>
      </c>
      <c r="H184" s="15" t="s">
        <v>416</v>
      </c>
      <c r="I184" s="5" t="s">
        <v>190</v>
      </c>
      <c r="J184" s="5"/>
      <c r="K184" s="18" t="s">
        <v>455</v>
      </c>
      <c r="L184" s="11" t="s">
        <v>11</v>
      </c>
      <c r="O184" s="5" t="s">
        <v>274</v>
      </c>
      <c r="P184" s="5" t="s">
        <v>275</v>
      </c>
      <c r="Q184" s="5" t="s">
        <v>281</v>
      </c>
      <c r="R184" s="5" t="s">
        <v>274</v>
      </c>
      <c r="S184" s="5" t="s">
        <v>275</v>
      </c>
      <c r="T184" s="5" t="s">
        <v>279</v>
      </c>
      <c r="U184" s="18" t="s">
        <v>455</v>
      </c>
      <c r="V184" s="20">
        <v>42825</v>
      </c>
      <c r="W184" s="20">
        <v>42826</v>
      </c>
      <c r="X184" s="7">
        <v>117</v>
      </c>
      <c r="Y184">
        <f>700+300</f>
        <v>1000</v>
      </c>
      <c r="Z184">
        <v>0</v>
      </c>
      <c r="AE184" s="20">
        <v>42829</v>
      </c>
      <c r="AF184" t="s">
        <v>554</v>
      </c>
      <c r="AG184">
        <v>2017</v>
      </c>
      <c r="AH184" s="20">
        <v>42829</v>
      </c>
    </row>
    <row r="185" spans="1:34" ht="63.75">
      <c r="A185" s="7">
        <v>2017</v>
      </c>
      <c r="B185" t="s">
        <v>407</v>
      </c>
      <c r="C185" s="11" t="s">
        <v>2</v>
      </c>
      <c r="E185" s="13" t="s">
        <v>126</v>
      </c>
      <c r="F185" s="13" t="s">
        <v>126</v>
      </c>
      <c r="H185" s="15" t="s">
        <v>432</v>
      </c>
      <c r="I185" s="5" t="s">
        <v>224</v>
      </c>
      <c r="J185" s="5" t="s">
        <v>198</v>
      </c>
      <c r="K185" s="18" t="s">
        <v>456</v>
      </c>
      <c r="L185" s="11" t="s">
        <v>11</v>
      </c>
      <c r="O185" s="5" t="s">
        <v>274</v>
      </c>
      <c r="P185" s="5" t="s">
        <v>275</v>
      </c>
      <c r="Q185" s="5" t="s">
        <v>281</v>
      </c>
      <c r="R185" s="5" t="s">
        <v>274</v>
      </c>
      <c r="S185" s="5" t="s">
        <v>275</v>
      </c>
      <c r="T185" s="5" t="s">
        <v>279</v>
      </c>
      <c r="U185" s="18" t="s">
        <v>456</v>
      </c>
      <c r="V185" s="20">
        <v>42825</v>
      </c>
      <c r="W185" s="20">
        <v>42826</v>
      </c>
      <c r="X185" s="7">
        <v>118</v>
      </c>
      <c r="Y185">
        <f>850+400</f>
        <v>1250</v>
      </c>
      <c r="Z185">
        <v>0</v>
      </c>
      <c r="AE185" s="20">
        <v>42829</v>
      </c>
      <c r="AF185" t="s">
        <v>554</v>
      </c>
      <c r="AG185">
        <v>2017</v>
      </c>
      <c r="AH185" s="20">
        <v>42829</v>
      </c>
    </row>
    <row r="186" spans="1:34" ht="63.75">
      <c r="A186" s="7">
        <v>2017</v>
      </c>
      <c r="B186" t="s">
        <v>407</v>
      </c>
      <c r="C186" s="11" t="s">
        <v>2</v>
      </c>
      <c r="E186" s="13" t="s">
        <v>110</v>
      </c>
      <c r="F186" s="13" t="s">
        <v>110</v>
      </c>
      <c r="H186" s="15" t="s">
        <v>137</v>
      </c>
      <c r="I186" s="5" t="s">
        <v>188</v>
      </c>
      <c r="J186" s="5" t="s">
        <v>250</v>
      </c>
      <c r="K186" s="18" t="s">
        <v>456</v>
      </c>
      <c r="L186" s="11" t="s">
        <v>11</v>
      </c>
      <c r="O186" s="5" t="s">
        <v>274</v>
      </c>
      <c r="P186" s="5" t="s">
        <v>275</v>
      </c>
      <c r="Q186" s="5" t="s">
        <v>281</v>
      </c>
      <c r="R186" s="5" t="s">
        <v>274</v>
      </c>
      <c r="S186" s="5" t="s">
        <v>275</v>
      </c>
      <c r="T186" s="5" t="s">
        <v>279</v>
      </c>
      <c r="U186" s="18" t="s">
        <v>456</v>
      </c>
      <c r="V186" s="20">
        <v>42825</v>
      </c>
      <c r="W186" s="20">
        <v>42826</v>
      </c>
      <c r="X186" s="7">
        <v>119</v>
      </c>
      <c r="Y186">
        <f>850+400</f>
        <v>1250</v>
      </c>
      <c r="Z186">
        <v>0</v>
      </c>
      <c r="AE186" s="20">
        <v>42829</v>
      </c>
      <c r="AF186" t="s">
        <v>554</v>
      </c>
      <c r="AG186">
        <v>2017</v>
      </c>
      <c r="AH186" s="20">
        <v>42829</v>
      </c>
    </row>
    <row r="187" spans="1:34" ht="51">
      <c r="A187" s="7">
        <v>2017</v>
      </c>
      <c r="B187" t="s">
        <v>407</v>
      </c>
      <c r="C187" s="11" t="s">
        <v>2</v>
      </c>
      <c r="E187" s="13" t="s">
        <v>114</v>
      </c>
      <c r="F187" s="13" t="s">
        <v>114</v>
      </c>
      <c r="H187" s="15" t="s">
        <v>434</v>
      </c>
      <c r="I187" s="5" t="s">
        <v>203</v>
      </c>
      <c r="J187" s="5" t="s">
        <v>240</v>
      </c>
      <c r="K187" s="18" t="s">
        <v>457</v>
      </c>
      <c r="L187" s="11" t="s">
        <v>11</v>
      </c>
      <c r="O187" s="5" t="s">
        <v>274</v>
      </c>
      <c r="P187" s="5" t="s">
        <v>275</v>
      </c>
      <c r="Q187" s="5" t="s">
        <v>281</v>
      </c>
      <c r="R187" s="5" t="s">
        <v>274</v>
      </c>
      <c r="S187" s="5" t="s">
        <v>275</v>
      </c>
      <c r="T187" s="5" t="s">
        <v>278</v>
      </c>
      <c r="U187" s="18" t="s">
        <v>457</v>
      </c>
      <c r="V187" s="20">
        <v>42818</v>
      </c>
      <c r="W187" s="20">
        <v>42820</v>
      </c>
      <c r="X187" s="7">
        <v>120</v>
      </c>
      <c r="Y187">
        <f>1400+300+899</f>
        <v>2599</v>
      </c>
      <c r="Z187">
        <v>1</v>
      </c>
      <c r="AA187" s="42">
        <v>42822</v>
      </c>
      <c r="AB187" s="38" t="s">
        <v>1450</v>
      </c>
      <c r="AC187" s="38" t="s">
        <v>1307</v>
      </c>
      <c r="AE187" s="20">
        <v>42829</v>
      </c>
      <c r="AF187" t="s">
        <v>554</v>
      </c>
      <c r="AG187">
        <v>2017</v>
      </c>
      <c r="AH187" s="20">
        <v>42829</v>
      </c>
    </row>
    <row r="188" spans="1:34" ht="51">
      <c r="A188" s="7">
        <v>2017</v>
      </c>
      <c r="B188" t="s">
        <v>407</v>
      </c>
      <c r="C188" s="11" t="s">
        <v>2</v>
      </c>
      <c r="E188" s="13" t="s">
        <v>124</v>
      </c>
      <c r="F188" s="13" t="s">
        <v>124</v>
      </c>
      <c r="H188" s="15" t="s">
        <v>161</v>
      </c>
      <c r="I188" s="5" t="s">
        <v>219</v>
      </c>
      <c r="J188" s="5" t="s">
        <v>259</v>
      </c>
      <c r="K188" s="18" t="s">
        <v>458</v>
      </c>
      <c r="L188" s="11" t="s">
        <v>11</v>
      </c>
      <c r="O188" s="5" t="s">
        <v>274</v>
      </c>
      <c r="P188" s="5" t="s">
        <v>275</v>
      </c>
      <c r="Q188" s="5" t="s">
        <v>281</v>
      </c>
      <c r="R188" s="5" t="s">
        <v>274</v>
      </c>
      <c r="S188" s="5" t="s">
        <v>275</v>
      </c>
      <c r="T188" s="5" t="s">
        <v>551</v>
      </c>
      <c r="U188" s="18" t="s">
        <v>458</v>
      </c>
      <c r="V188" s="20">
        <v>42825</v>
      </c>
      <c r="W188" s="20">
        <v>42826</v>
      </c>
      <c r="X188" s="7">
        <v>121</v>
      </c>
      <c r="Y188">
        <f>1700+400</f>
        <v>2100</v>
      </c>
      <c r="Z188">
        <v>0</v>
      </c>
      <c r="AE188" s="20">
        <v>42829</v>
      </c>
      <c r="AF188" t="s">
        <v>554</v>
      </c>
      <c r="AG188">
        <v>2017</v>
      </c>
      <c r="AH188" s="20">
        <v>42829</v>
      </c>
    </row>
    <row r="189" spans="1:34" ht="51">
      <c r="A189" s="7">
        <v>2017</v>
      </c>
      <c r="B189" t="s">
        <v>407</v>
      </c>
      <c r="C189" s="11" t="s">
        <v>2</v>
      </c>
      <c r="E189" s="13" t="s">
        <v>112</v>
      </c>
      <c r="F189" s="13" t="s">
        <v>112</v>
      </c>
      <c r="H189" s="15" t="s">
        <v>459</v>
      </c>
      <c r="I189" s="5" t="s">
        <v>184</v>
      </c>
      <c r="J189" s="5" t="s">
        <v>246</v>
      </c>
      <c r="K189" s="18" t="s">
        <v>460</v>
      </c>
      <c r="L189" s="11" t="s">
        <v>11</v>
      </c>
      <c r="O189" s="5" t="s">
        <v>274</v>
      </c>
      <c r="P189" s="5" t="s">
        <v>275</v>
      </c>
      <c r="Q189" s="5" t="s">
        <v>281</v>
      </c>
      <c r="R189" s="5" t="s">
        <v>274</v>
      </c>
      <c r="S189" s="5" t="s">
        <v>275</v>
      </c>
      <c r="T189" s="5" t="s">
        <v>551</v>
      </c>
      <c r="U189" s="18" t="s">
        <v>460</v>
      </c>
      <c r="V189" s="20">
        <v>42825</v>
      </c>
      <c r="W189" s="20">
        <v>42826</v>
      </c>
      <c r="X189" s="7">
        <v>122</v>
      </c>
      <c r="Y189">
        <f>1400+300+1500</f>
        <v>3200</v>
      </c>
      <c r="Z189">
        <v>0</v>
      </c>
      <c r="AE189" s="20">
        <v>42829</v>
      </c>
      <c r="AF189" t="s">
        <v>554</v>
      </c>
      <c r="AG189">
        <v>2017</v>
      </c>
      <c r="AH189" s="20">
        <v>42829</v>
      </c>
    </row>
    <row r="190" spans="1:34" ht="51">
      <c r="A190" s="7">
        <v>2017</v>
      </c>
      <c r="B190" t="s">
        <v>407</v>
      </c>
      <c r="C190" s="11" t="s">
        <v>2</v>
      </c>
      <c r="E190" s="13" t="s">
        <v>131</v>
      </c>
      <c r="F190" s="13" t="s">
        <v>131</v>
      </c>
      <c r="H190" s="15" t="s">
        <v>312</v>
      </c>
      <c r="I190" s="5" t="s">
        <v>313</v>
      </c>
      <c r="J190" s="5" t="s">
        <v>314</v>
      </c>
      <c r="K190" s="18" t="s">
        <v>461</v>
      </c>
      <c r="L190" s="11" t="s">
        <v>11</v>
      </c>
      <c r="O190" s="5" t="s">
        <v>274</v>
      </c>
      <c r="P190" s="5" t="s">
        <v>275</v>
      </c>
      <c r="Q190" s="5" t="s">
        <v>281</v>
      </c>
      <c r="R190" s="5" t="s">
        <v>274</v>
      </c>
      <c r="S190" s="5" t="s">
        <v>275</v>
      </c>
      <c r="T190" s="5" t="s">
        <v>279</v>
      </c>
      <c r="U190" s="18" t="s">
        <v>461</v>
      </c>
      <c r="V190" s="20">
        <v>42825</v>
      </c>
      <c r="W190" s="20">
        <v>42826</v>
      </c>
      <c r="X190" s="7">
        <v>123</v>
      </c>
      <c r="Y190">
        <f>700+300+800</f>
        <v>1800</v>
      </c>
      <c r="Z190">
        <v>0</v>
      </c>
      <c r="AE190" s="20">
        <v>42829</v>
      </c>
      <c r="AF190" t="s">
        <v>554</v>
      </c>
      <c r="AG190">
        <v>2017</v>
      </c>
      <c r="AH190" s="20">
        <v>42829</v>
      </c>
    </row>
    <row r="191" spans="1:34" ht="51">
      <c r="A191" s="7">
        <v>2017</v>
      </c>
      <c r="B191" t="s">
        <v>407</v>
      </c>
      <c r="C191" s="11" t="s">
        <v>2</v>
      </c>
      <c r="E191" s="13" t="s">
        <v>112</v>
      </c>
      <c r="F191" s="13" t="s">
        <v>112</v>
      </c>
      <c r="H191" s="15" t="s">
        <v>462</v>
      </c>
      <c r="I191" s="5" t="s">
        <v>310</v>
      </c>
      <c r="J191" s="5" t="s">
        <v>199</v>
      </c>
      <c r="K191" s="18" t="s">
        <v>463</v>
      </c>
      <c r="L191" s="11" t="s">
        <v>11</v>
      </c>
      <c r="O191" s="5" t="s">
        <v>274</v>
      </c>
      <c r="P191" s="5" t="s">
        <v>275</v>
      </c>
      <c r="Q191" s="5" t="s">
        <v>281</v>
      </c>
      <c r="R191" s="5" t="s">
        <v>274</v>
      </c>
      <c r="S191" s="5" t="s">
        <v>275</v>
      </c>
      <c r="T191" s="5" t="s">
        <v>276</v>
      </c>
      <c r="U191" s="18" t="s">
        <v>463</v>
      </c>
      <c r="V191" s="20">
        <v>42828</v>
      </c>
      <c r="W191" s="20">
        <v>42829</v>
      </c>
      <c r="X191" s="7">
        <v>124</v>
      </c>
      <c r="Y191">
        <f>700+300</f>
        <v>1000</v>
      </c>
      <c r="Z191">
        <v>0</v>
      </c>
      <c r="AE191" s="20">
        <v>42829</v>
      </c>
      <c r="AF191" t="s">
        <v>554</v>
      </c>
      <c r="AG191">
        <v>2017</v>
      </c>
      <c r="AH191" s="20">
        <v>42829</v>
      </c>
    </row>
    <row r="192" spans="1:34" ht="51">
      <c r="A192" s="7">
        <v>2017</v>
      </c>
      <c r="B192" t="s">
        <v>407</v>
      </c>
      <c r="C192" s="11" t="s">
        <v>2</v>
      </c>
      <c r="E192" s="13" t="s">
        <v>121</v>
      </c>
      <c r="F192" s="13" t="s">
        <v>121</v>
      </c>
      <c r="H192" s="15" t="s">
        <v>423</v>
      </c>
      <c r="I192" s="5" t="s">
        <v>222</v>
      </c>
      <c r="J192" s="5" t="s">
        <v>263</v>
      </c>
      <c r="K192" s="18" t="s">
        <v>464</v>
      </c>
      <c r="L192" s="11" t="s">
        <v>11</v>
      </c>
      <c r="O192" s="5" t="s">
        <v>274</v>
      </c>
      <c r="P192" s="5" t="s">
        <v>275</v>
      </c>
      <c r="Q192" s="5" t="s">
        <v>281</v>
      </c>
      <c r="R192" s="5" t="s">
        <v>274</v>
      </c>
      <c r="S192" s="5" t="s">
        <v>275</v>
      </c>
      <c r="T192" s="5" t="s">
        <v>278</v>
      </c>
      <c r="U192" s="18" t="s">
        <v>464</v>
      </c>
      <c r="V192" s="20">
        <v>42825</v>
      </c>
      <c r="W192" s="20">
        <v>42827</v>
      </c>
      <c r="X192" s="7">
        <v>125</v>
      </c>
      <c r="Y192">
        <f>1700+400</f>
        <v>2100</v>
      </c>
      <c r="Z192">
        <v>0</v>
      </c>
      <c r="AE192" s="20">
        <v>42829</v>
      </c>
      <c r="AF192" t="s">
        <v>554</v>
      </c>
      <c r="AG192">
        <v>2017</v>
      </c>
      <c r="AH192" s="20">
        <v>42829</v>
      </c>
    </row>
    <row r="193" spans="1:34" ht="51">
      <c r="A193" s="7">
        <v>2017</v>
      </c>
      <c r="B193" t="s">
        <v>407</v>
      </c>
      <c r="C193" s="11" t="s">
        <v>2</v>
      </c>
      <c r="E193" s="13" t="s">
        <v>110</v>
      </c>
      <c r="F193" s="13" t="s">
        <v>110</v>
      </c>
      <c r="H193" s="15" t="s">
        <v>140</v>
      </c>
      <c r="I193" s="5" t="s">
        <v>193</v>
      </c>
      <c r="J193" s="5" t="s">
        <v>193</v>
      </c>
      <c r="K193" s="18" t="s">
        <v>465</v>
      </c>
      <c r="L193" s="11" t="s">
        <v>11</v>
      </c>
      <c r="O193" s="5" t="s">
        <v>274</v>
      </c>
      <c r="P193" s="5" t="s">
        <v>275</v>
      </c>
      <c r="Q193" s="5" t="s">
        <v>281</v>
      </c>
      <c r="R193" s="5" t="s">
        <v>274</v>
      </c>
      <c r="S193" s="5" t="s">
        <v>275</v>
      </c>
      <c r="T193" s="5" t="s">
        <v>276</v>
      </c>
      <c r="U193" s="18" t="s">
        <v>465</v>
      </c>
      <c r="V193" s="20">
        <v>42828</v>
      </c>
      <c r="W193" s="20">
        <v>42829</v>
      </c>
      <c r="X193" s="7">
        <v>126</v>
      </c>
      <c r="Y193">
        <f>850+400+1300</f>
        <v>2550</v>
      </c>
      <c r="Z193">
        <v>0</v>
      </c>
      <c r="AE193" s="20">
        <v>42829</v>
      </c>
      <c r="AF193" t="s">
        <v>554</v>
      </c>
      <c r="AG193">
        <v>2017</v>
      </c>
      <c r="AH193" s="20">
        <v>42829</v>
      </c>
    </row>
    <row r="194" spans="1:34" ht="38.25">
      <c r="A194" s="7">
        <v>2017</v>
      </c>
      <c r="B194" t="s">
        <v>407</v>
      </c>
      <c r="C194" s="11" t="s">
        <v>2</v>
      </c>
      <c r="E194" s="13" t="s">
        <v>119</v>
      </c>
      <c r="F194" s="13" t="s">
        <v>119</v>
      </c>
      <c r="H194" s="15" t="s">
        <v>466</v>
      </c>
      <c r="I194" s="5" t="s">
        <v>300</v>
      </c>
      <c r="J194" s="5"/>
      <c r="K194" s="18" t="s">
        <v>467</v>
      </c>
      <c r="L194" s="11" t="s">
        <v>11</v>
      </c>
      <c r="O194" s="5" t="s">
        <v>274</v>
      </c>
      <c r="P194" s="5" t="s">
        <v>275</v>
      </c>
      <c r="Q194" s="5" t="s">
        <v>279</v>
      </c>
      <c r="R194" s="5" t="s">
        <v>274</v>
      </c>
      <c r="S194" s="5" t="s">
        <v>275</v>
      </c>
      <c r="T194" s="5" t="s">
        <v>281</v>
      </c>
      <c r="U194" s="18" t="s">
        <v>467</v>
      </c>
      <c r="V194" s="21">
        <v>42783</v>
      </c>
      <c r="W194" s="21">
        <v>42783</v>
      </c>
      <c r="X194" s="7">
        <v>127</v>
      </c>
      <c r="Y194">
        <f>300+193</f>
        <v>493</v>
      </c>
      <c r="Z194">
        <v>0</v>
      </c>
      <c r="AA194" s="42">
        <v>42794</v>
      </c>
      <c r="AB194" s="38" t="s">
        <v>1390</v>
      </c>
      <c r="AC194" s="38" t="s">
        <v>1247</v>
      </c>
      <c r="AE194" s="20">
        <v>42829</v>
      </c>
      <c r="AF194" t="s">
        <v>554</v>
      </c>
      <c r="AG194">
        <v>2017</v>
      </c>
      <c r="AH194" s="20">
        <v>42829</v>
      </c>
    </row>
    <row r="195" spans="1:34" ht="38.25">
      <c r="A195" s="7">
        <v>2017</v>
      </c>
      <c r="B195" t="s">
        <v>407</v>
      </c>
      <c r="C195" s="11" t="s">
        <v>2</v>
      </c>
      <c r="E195" s="13" t="s">
        <v>119</v>
      </c>
      <c r="F195" s="13" t="s">
        <v>119</v>
      </c>
      <c r="H195" s="15" t="s">
        <v>468</v>
      </c>
      <c r="I195" s="5" t="s">
        <v>241</v>
      </c>
      <c r="J195" s="5" t="s">
        <v>187</v>
      </c>
      <c r="K195" s="18" t="s">
        <v>469</v>
      </c>
      <c r="L195" s="11" t="s">
        <v>11</v>
      </c>
      <c r="O195" s="5" t="s">
        <v>274</v>
      </c>
      <c r="P195" s="5" t="s">
        <v>275</v>
      </c>
      <c r="Q195" s="5" t="s">
        <v>281</v>
      </c>
      <c r="R195" s="5" t="s">
        <v>274</v>
      </c>
      <c r="S195" s="5" t="s">
        <v>275</v>
      </c>
      <c r="T195" s="5" t="s">
        <v>280</v>
      </c>
      <c r="U195" s="18" t="s">
        <v>469</v>
      </c>
      <c r="V195" s="20">
        <v>42796</v>
      </c>
      <c r="W195" s="20">
        <v>42796</v>
      </c>
      <c r="X195" s="7">
        <v>128</v>
      </c>
      <c r="Y195">
        <v>300</v>
      </c>
      <c r="Z195">
        <v>0</v>
      </c>
      <c r="AE195" s="20">
        <v>42829</v>
      </c>
      <c r="AF195" t="s">
        <v>554</v>
      </c>
      <c r="AG195">
        <v>2017</v>
      </c>
      <c r="AH195" s="20">
        <v>42829</v>
      </c>
    </row>
    <row r="196" spans="1:34" ht="38.25">
      <c r="A196" s="7">
        <v>2017</v>
      </c>
      <c r="B196" t="s">
        <v>407</v>
      </c>
      <c r="C196" s="11" t="s">
        <v>2</v>
      </c>
      <c r="E196" s="13" t="s">
        <v>119</v>
      </c>
      <c r="F196" s="13" t="s">
        <v>119</v>
      </c>
      <c r="H196" s="15" t="s">
        <v>470</v>
      </c>
      <c r="I196" s="5" t="s">
        <v>471</v>
      </c>
      <c r="J196" s="5" t="s">
        <v>472</v>
      </c>
      <c r="K196" s="18" t="s">
        <v>469</v>
      </c>
      <c r="L196" s="11" t="s">
        <v>11</v>
      </c>
      <c r="O196" s="5" t="s">
        <v>274</v>
      </c>
      <c r="P196" s="5" t="s">
        <v>275</v>
      </c>
      <c r="Q196" s="5" t="s">
        <v>281</v>
      </c>
      <c r="R196" s="5" t="s">
        <v>274</v>
      </c>
      <c r="S196" s="5" t="s">
        <v>275</v>
      </c>
      <c r="T196" s="5" t="s">
        <v>280</v>
      </c>
      <c r="U196" s="18" t="s">
        <v>469</v>
      </c>
      <c r="V196" s="20">
        <v>42796</v>
      </c>
      <c r="W196" s="20">
        <v>42796</v>
      </c>
      <c r="X196" s="7">
        <v>129</v>
      </c>
      <c r="Y196">
        <v>300</v>
      </c>
      <c r="Z196">
        <v>0</v>
      </c>
      <c r="AE196" s="20">
        <v>42829</v>
      </c>
      <c r="AF196" t="s">
        <v>554</v>
      </c>
      <c r="AG196">
        <v>2017</v>
      </c>
      <c r="AH196" s="20">
        <v>42829</v>
      </c>
    </row>
    <row r="197" spans="1:34" ht="38.25">
      <c r="A197" s="7">
        <v>2017</v>
      </c>
      <c r="B197" t="s">
        <v>407</v>
      </c>
      <c r="C197" s="11" t="s">
        <v>2</v>
      </c>
      <c r="E197" s="13" t="s">
        <v>119</v>
      </c>
      <c r="F197" s="13" t="s">
        <v>119</v>
      </c>
      <c r="H197" s="15" t="s">
        <v>162</v>
      </c>
      <c r="I197" s="5" t="s">
        <v>473</v>
      </c>
      <c r="J197" s="5" t="s">
        <v>474</v>
      </c>
      <c r="K197" s="18" t="s">
        <v>469</v>
      </c>
      <c r="L197" s="11" t="s">
        <v>11</v>
      </c>
      <c r="O197" s="5" t="s">
        <v>274</v>
      </c>
      <c r="P197" s="5" t="s">
        <v>275</v>
      </c>
      <c r="Q197" s="5" t="s">
        <v>281</v>
      </c>
      <c r="R197" s="5" t="s">
        <v>274</v>
      </c>
      <c r="S197" s="5" t="s">
        <v>275</v>
      </c>
      <c r="T197" s="5" t="s">
        <v>280</v>
      </c>
      <c r="U197" s="18" t="s">
        <v>469</v>
      </c>
      <c r="V197" s="20">
        <v>42796</v>
      </c>
      <c r="W197" s="20">
        <v>42796</v>
      </c>
      <c r="X197" s="7">
        <v>130</v>
      </c>
      <c r="Y197">
        <v>300</v>
      </c>
      <c r="Z197">
        <v>0</v>
      </c>
      <c r="AE197" s="20">
        <v>42829</v>
      </c>
      <c r="AF197" t="s">
        <v>554</v>
      </c>
      <c r="AG197">
        <v>2017</v>
      </c>
      <c r="AH197" s="20">
        <v>42829</v>
      </c>
    </row>
    <row r="198" spans="1:34" ht="38.25">
      <c r="A198" s="7">
        <v>2017</v>
      </c>
      <c r="B198" t="s">
        <v>407</v>
      </c>
      <c r="C198" s="11" t="s">
        <v>2</v>
      </c>
      <c r="E198" s="13" t="s">
        <v>110</v>
      </c>
      <c r="F198" s="13" t="s">
        <v>110</v>
      </c>
      <c r="H198" s="15" t="s">
        <v>133</v>
      </c>
      <c r="I198" s="5" t="s">
        <v>182</v>
      </c>
      <c r="J198" s="5" t="s">
        <v>245</v>
      </c>
      <c r="K198" s="18" t="s">
        <v>475</v>
      </c>
      <c r="L198" s="11" t="s">
        <v>11</v>
      </c>
      <c r="O198" s="5" t="s">
        <v>274</v>
      </c>
      <c r="P198" s="5" t="s">
        <v>275</v>
      </c>
      <c r="Q198" s="5" t="s">
        <v>281</v>
      </c>
      <c r="R198" s="5" t="s">
        <v>274</v>
      </c>
      <c r="S198" s="5" t="s">
        <v>275</v>
      </c>
      <c r="T198" s="5" t="s">
        <v>283</v>
      </c>
      <c r="U198" s="18" t="s">
        <v>475</v>
      </c>
      <c r="V198" s="20">
        <v>42789</v>
      </c>
      <c r="W198" s="20">
        <v>42789</v>
      </c>
      <c r="X198" s="7">
        <v>131</v>
      </c>
      <c r="Y198">
        <f>400+600</f>
        <v>1000</v>
      </c>
      <c r="Z198">
        <v>0</v>
      </c>
      <c r="AE198" s="20">
        <v>42829</v>
      </c>
      <c r="AF198" t="s">
        <v>554</v>
      </c>
      <c r="AG198">
        <v>2017</v>
      </c>
      <c r="AH198" s="20">
        <v>42829</v>
      </c>
    </row>
    <row r="199" spans="1:34" ht="51">
      <c r="A199" s="7">
        <v>2017</v>
      </c>
      <c r="B199" t="s">
        <v>407</v>
      </c>
      <c r="C199" s="11" t="s">
        <v>2</v>
      </c>
      <c r="E199" s="13" t="s">
        <v>111</v>
      </c>
      <c r="F199" s="13" t="s">
        <v>111</v>
      </c>
      <c r="H199" s="15" t="s">
        <v>176</v>
      </c>
      <c r="I199" s="5" t="s">
        <v>205</v>
      </c>
      <c r="J199" s="5" t="s">
        <v>200</v>
      </c>
      <c r="K199" s="18" t="s">
        <v>476</v>
      </c>
      <c r="L199" s="11" t="s">
        <v>11</v>
      </c>
      <c r="O199" s="5" t="s">
        <v>274</v>
      </c>
      <c r="P199" s="5" t="s">
        <v>275</v>
      </c>
      <c r="Q199" s="5" t="s">
        <v>279</v>
      </c>
      <c r="R199" s="5" t="s">
        <v>274</v>
      </c>
      <c r="S199" s="5" t="s">
        <v>275</v>
      </c>
      <c r="T199" s="5" t="s">
        <v>280</v>
      </c>
      <c r="U199" s="18" t="s">
        <v>476</v>
      </c>
      <c r="V199" s="20">
        <v>42796</v>
      </c>
      <c r="W199" s="20">
        <v>42796</v>
      </c>
      <c r="X199" s="7">
        <v>132</v>
      </c>
      <c r="Y199">
        <f>300+142+830</f>
        <v>1272</v>
      </c>
      <c r="Z199">
        <v>0</v>
      </c>
      <c r="AC199" s="38" t="s">
        <v>1258</v>
      </c>
      <c r="AE199" s="20">
        <v>42829</v>
      </c>
      <c r="AF199" t="s">
        <v>554</v>
      </c>
      <c r="AG199">
        <v>2017</v>
      </c>
      <c r="AH199" s="20">
        <v>42829</v>
      </c>
    </row>
    <row r="200" spans="1:34" ht="51">
      <c r="A200" s="7">
        <v>2017</v>
      </c>
      <c r="B200" t="s">
        <v>407</v>
      </c>
      <c r="C200" s="11" t="s">
        <v>2</v>
      </c>
      <c r="E200" s="13" t="s">
        <v>294</v>
      </c>
      <c r="F200" s="13" t="s">
        <v>294</v>
      </c>
      <c r="H200" s="15" t="s">
        <v>167</v>
      </c>
      <c r="I200" s="5" t="s">
        <v>228</v>
      </c>
      <c r="J200" s="5" t="s">
        <v>270</v>
      </c>
      <c r="K200" s="18" t="s">
        <v>477</v>
      </c>
      <c r="L200" s="11" t="s">
        <v>11</v>
      </c>
      <c r="O200" s="5" t="s">
        <v>274</v>
      </c>
      <c r="P200" s="5" t="s">
        <v>275</v>
      </c>
      <c r="Q200" s="5" t="s">
        <v>281</v>
      </c>
      <c r="R200" s="5" t="s">
        <v>274</v>
      </c>
      <c r="S200" s="5" t="s">
        <v>275</v>
      </c>
      <c r="T200" s="5" t="s">
        <v>276</v>
      </c>
      <c r="U200" s="18" t="s">
        <v>477</v>
      </c>
      <c r="V200" s="20">
        <v>42796</v>
      </c>
      <c r="W200" s="20">
        <v>42796</v>
      </c>
      <c r="X200" s="7">
        <v>133</v>
      </c>
      <c r="Y200">
        <f>300+62+1150.38</f>
        <v>1512.38</v>
      </c>
      <c r="Z200">
        <v>0</v>
      </c>
      <c r="AC200" s="38" t="s">
        <v>1326</v>
      </c>
      <c r="AE200" s="20">
        <v>42829</v>
      </c>
      <c r="AF200" t="s">
        <v>554</v>
      </c>
      <c r="AG200">
        <v>2017</v>
      </c>
      <c r="AH200" s="20">
        <v>42829</v>
      </c>
    </row>
    <row r="201" spans="1:34" ht="51">
      <c r="A201" s="7">
        <v>2017</v>
      </c>
      <c r="B201" t="s">
        <v>407</v>
      </c>
      <c r="C201" s="11" t="s">
        <v>2</v>
      </c>
      <c r="E201" s="13" t="s">
        <v>114</v>
      </c>
      <c r="F201" s="13" t="s">
        <v>114</v>
      </c>
      <c r="H201" s="15" t="s">
        <v>152</v>
      </c>
      <c r="I201" s="5" t="s">
        <v>207</v>
      </c>
      <c r="J201" s="5" t="s">
        <v>240</v>
      </c>
      <c r="K201" s="18" t="s">
        <v>478</v>
      </c>
      <c r="L201" s="11" t="s">
        <v>11</v>
      </c>
      <c r="O201" s="5" t="s">
        <v>274</v>
      </c>
      <c r="P201" s="5" t="s">
        <v>275</v>
      </c>
      <c r="Q201" s="5" t="s">
        <v>281</v>
      </c>
      <c r="R201" s="5" t="s">
        <v>274</v>
      </c>
      <c r="S201" s="5" t="s">
        <v>275</v>
      </c>
      <c r="T201" s="5" t="s">
        <v>279</v>
      </c>
      <c r="U201" s="18" t="s">
        <v>478</v>
      </c>
      <c r="V201" s="20">
        <v>42795</v>
      </c>
      <c r="W201" s="20">
        <v>42795</v>
      </c>
      <c r="X201" s="7">
        <v>134</v>
      </c>
      <c r="Y201">
        <v>400</v>
      </c>
      <c r="Z201">
        <v>0</v>
      </c>
      <c r="AE201" s="20">
        <v>42829</v>
      </c>
      <c r="AF201" t="s">
        <v>554</v>
      </c>
      <c r="AG201">
        <v>2017</v>
      </c>
      <c r="AH201" s="20">
        <v>42829</v>
      </c>
    </row>
    <row r="202" spans="1:34" ht="63.75">
      <c r="A202" s="7">
        <v>2017</v>
      </c>
      <c r="B202" t="s">
        <v>407</v>
      </c>
      <c r="C202" s="11" t="s">
        <v>2</v>
      </c>
      <c r="E202" s="13" t="s">
        <v>113</v>
      </c>
      <c r="F202" s="13" t="s">
        <v>113</v>
      </c>
      <c r="H202" s="15" t="s">
        <v>479</v>
      </c>
      <c r="I202" s="5" t="s">
        <v>330</v>
      </c>
      <c r="J202" s="5" t="s">
        <v>220</v>
      </c>
      <c r="K202" s="18" t="s">
        <v>480</v>
      </c>
      <c r="L202" s="11" t="s">
        <v>11</v>
      </c>
      <c r="O202" s="5" t="s">
        <v>274</v>
      </c>
      <c r="P202" s="5" t="s">
        <v>275</v>
      </c>
      <c r="Q202" s="5" t="s">
        <v>281</v>
      </c>
      <c r="R202" s="5" t="s">
        <v>274</v>
      </c>
      <c r="S202" s="5" t="s">
        <v>275</v>
      </c>
      <c r="T202" s="5" t="s">
        <v>276</v>
      </c>
      <c r="U202" s="18" t="s">
        <v>480</v>
      </c>
      <c r="V202" s="20">
        <v>42797</v>
      </c>
      <c r="W202" s="20">
        <v>42797</v>
      </c>
      <c r="X202" s="7">
        <v>135</v>
      </c>
      <c r="Y202">
        <v>400</v>
      </c>
      <c r="Z202">
        <v>0</v>
      </c>
      <c r="AA202" s="42">
        <v>42797</v>
      </c>
      <c r="AB202" s="38" t="s">
        <v>1448</v>
      </c>
      <c r="AE202" s="20">
        <v>42829</v>
      </c>
      <c r="AF202" t="s">
        <v>554</v>
      </c>
      <c r="AG202">
        <v>2017</v>
      </c>
      <c r="AH202" s="20">
        <v>42829</v>
      </c>
    </row>
    <row r="203" spans="1:34" ht="51">
      <c r="A203" s="7">
        <v>2017</v>
      </c>
      <c r="B203" t="s">
        <v>407</v>
      </c>
      <c r="C203" s="11" t="s">
        <v>2</v>
      </c>
      <c r="E203" s="13" t="s">
        <v>112</v>
      </c>
      <c r="F203" s="13" t="s">
        <v>112</v>
      </c>
      <c r="H203" s="15" t="s">
        <v>179</v>
      </c>
      <c r="I203" s="5" t="s">
        <v>184</v>
      </c>
      <c r="J203" s="5" t="s">
        <v>246</v>
      </c>
      <c r="K203" s="18" t="s">
        <v>481</v>
      </c>
      <c r="L203" s="11" t="s">
        <v>11</v>
      </c>
      <c r="O203" s="5" t="s">
        <v>274</v>
      </c>
      <c r="P203" s="5" t="s">
        <v>275</v>
      </c>
      <c r="Q203" s="5" t="s">
        <v>281</v>
      </c>
      <c r="R203" s="5" t="s">
        <v>274</v>
      </c>
      <c r="S203" s="5" t="s">
        <v>275</v>
      </c>
      <c r="T203" s="5" t="s">
        <v>276</v>
      </c>
      <c r="U203" s="18" t="s">
        <v>481</v>
      </c>
      <c r="V203" s="20">
        <v>42797</v>
      </c>
      <c r="W203" s="20">
        <v>42797</v>
      </c>
      <c r="X203" s="7">
        <v>136</v>
      </c>
      <c r="Y203">
        <f>300+204+1000</f>
        <v>1504</v>
      </c>
      <c r="Z203">
        <v>0</v>
      </c>
      <c r="AC203" s="38" t="s">
        <v>1285</v>
      </c>
      <c r="AE203" s="20">
        <v>42829</v>
      </c>
      <c r="AF203" t="s">
        <v>554</v>
      </c>
      <c r="AG203">
        <v>2017</v>
      </c>
      <c r="AH203" s="20">
        <v>42829</v>
      </c>
    </row>
    <row r="204" spans="1:34" ht="38.25">
      <c r="A204" s="7">
        <v>2017</v>
      </c>
      <c r="B204" t="s">
        <v>407</v>
      </c>
      <c r="C204" s="11" t="s">
        <v>2</v>
      </c>
      <c r="E204" s="13" t="s">
        <v>114</v>
      </c>
      <c r="F204" s="13" t="s">
        <v>114</v>
      </c>
      <c r="H204" s="15" t="s">
        <v>138</v>
      </c>
      <c r="I204" s="5" t="s">
        <v>482</v>
      </c>
      <c r="J204" s="5" t="s">
        <v>483</v>
      </c>
      <c r="K204" s="18" t="s">
        <v>484</v>
      </c>
      <c r="L204" s="11" t="s">
        <v>11</v>
      </c>
      <c r="O204" s="5" t="s">
        <v>274</v>
      </c>
      <c r="P204" s="5" t="s">
        <v>275</v>
      </c>
      <c r="Q204" s="5" t="s">
        <v>281</v>
      </c>
      <c r="R204" s="5" t="s">
        <v>274</v>
      </c>
      <c r="S204" s="5" t="s">
        <v>275</v>
      </c>
      <c r="T204" s="5" t="s">
        <v>276</v>
      </c>
      <c r="U204" s="18" t="s">
        <v>484</v>
      </c>
      <c r="V204" s="20">
        <v>42794</v>
      </c>
      <c r="W204" s="20">
        <v>42794</v>
      </c>
      <c r="X204" s="7">
        <v>137</v>
      </c>
      <c r="Y204">
        <v>400</v>
      </c>
      <c r="Z204">
        <v>0</v>
      </c>
      <c r="AA204" s="42">
        <v>42796</v>
      </c>
      <c r="AB204" s="38" t="s">
        <v>1403</v>
      </c>
      <c r="AE204" s="20">
        <v>42829</v>
      </c>
      <c r="AF204" t="s">
        <v>554</v>
      </c>
      <c r="AG204">
        <v>2017</v>
      </c>
      <c r="AH204" s="20">
        <v>42829</v>
      </c>
    </row>
    <row r="205" spans="1:34" ht="63.75">
      <c r="A205" s="7">
        <v>2017</v>
      </c>
      <c r="B205" t="s">
        <v>407</v>
      </c>
      <c r="C205" s="11" t="s">
        <v>2</v>
      </c>
      <c r="E205" s="13" t="s">
        <v>110</v>
      </c>
      <c r="F205" s="13" t="s">
        <v>110</v>
      </c>
      <c r="H205" s="15" t="s">
        <v>137</v>
      </c>
      <c r="I205" s="5" t="s">
        <v>188</v>
      </c>
      <c r="J205" s="5" t="s">
        <v>250</v>
      </c>
      <c r="K205" s="18" t="s">
        <v>485</v>
      </c>
      <c r="L205" s="11" t="s">
        <v>11</v>
      </c>
      <c r="O205" s="5" t="s">
        <v>274</v>
      </c>
      <c r="P205" s="5" t="s">
        <v>275</v>
      </c>
      <c r="Q205" s="5" t="s">
        <v>281</v>
      </c>
      <c r="R205" s="5" t="s">
        <v>274</v>
      </c>
      <c r="S205" s="5" t="s">
        <v>275</v>
      </c>
      <c r="T205" s="5" t="s">
        <v>276</v>
      </c>
      <c r="U205" s="18" t="s">
        <v>485</v>
      </c>
      <c r="V205" s="20">
        <v>42800</v>
      </c>
      <c r="W205" s="20">
        <v>42800</v>
      </c>
      <c r="X205" s="7">
        <v>138</v>
      </c>
      <c r="Y205">
        <v>400</v>
      </c>
      <c r="Z205">
        <v>0</v>
      </c>
      <c r="AE205" s="20">
        <v>42829</v>
      </c>
      <c r="AF205" t="s">
        <v>554</v>
      </c>
      <c r="AG205">
        <v>2017</v>
      </c>
      <c r="AH205" s="20">
        <v>42829</v>
      </c>
    </row>
    <row r="206" spans="1:34" ht="63.75">
      <c r="A206" s="7">
        <v>2017</v>
      </c>
      <c r="B206" t="s">
        <v>407</v>
      </c>
      <c r="C206" s="11" t="s">
        <v>2</v>
      </c>
      <c r="E206" s="13" t="s">
        <v>127</v>
      </c>
      <c r="F206" s="13" t="s">
        <v>127</v>
      </c>
      <c r="H206" s="15" t="s">
        <v>319</v>
      </c>
      <c r="I206" s="5" t="s">
        <v>187</v>
      </c>
      <c r="J206" s="5" t="s">
        <v>249</v>
      </c>
      <c r="K206" s="18" t="s">
        <v>485</v>
      </c>
      <c r="L206" s="11" t="s">
        <v>11</v>
      </c>
      <c r="O206" s="5" t="s">
        <v>274</v>
      </c>
      <c r="P206" s="5" t="s">
        <v>275</v>
      </c>
      <c r="Q206" s="5" t="s">
        <v>281</v>
      </c>
      <c r="R206" s="5" t="s">
        <v>274</v>
      </c>
      <c r="S206" s="5" t="s">
        <v>275</v>
      </c>
      <c r="T206" s="5" t="s">
        <v>276</v>
      </c>
      <c r="U206" s="18" t="s">
        <v>485</v>
      </c>
      <c r="V206" s="20">
        <v>42800</v>
      </c>
      <c r="W206" s="20">
        <v>42800</v>
      </c>
      <c r="X206" s="7">
        <v>139</v>
      </c>
      <c r="Y206">
        <v>400</v>
      </c>
      <c r="Z206">
        <v>0</v>
      </c>
      <c r="AE206" s="20">
        <v>42829</v>
      </c>
      <c r="AF206" t="s">
        <v>554</v>
      </c>
      <c r="AG206">
        <v>2017</v>
      </c>
      <c r="AH206" s="20">
        <v>42829</v>
      </c>
    </row>
    <row r="207" spans="1:34" ht="63.75">
      <c r="A207" s="7">
        <v>2017</v>
      </c>
      <c r="B207" t="s">
        <v>407</v>
      </c>
      <c r="C207" s="11" t="s">
        <v>2</v>
      </c>
      <c r="E207" s="13" t="s">
        <v>117</v>
      </c>
      <c r="F207" s="13" t="s">
        <v>117</v>
      </c>
      <c r="H207" s="15" t="s">
        <v>138</v>
      </c>
      <c r="I207" s="5" t="s">
        <v>191</v>
      </c>
      <c r="J207" s="5" t="s">
        <v>251</v>
      </c>
      <c r="K207" s="18" t="s">
        <v>485</v>
      </c>
      <c r="L207" s="11" t="s">
        <v>11</v>
      </c>
      <c r="O207" s="5" t="s">
        <v>274</v>
      </c>
      <c r="P207" s="5" t="s">
        <v>275</v>
      </c>
      <c r="Q207" s="5" t="s">
        <v>281</v>
      </c>
      <c r="R207" s="5" t="s">
        <v>274</v>
      </c>
      <c r="S207" s="5" t="s">
        <v>275</v>
      </c>
      <c r="T207" s="5" t="s">
        <v>276</v>
      </c>
      <c r="U207" s="18" t="s">
        <v>485</v>
      </c>
      <c r="V207" s="21">
        <v>42800</v>
      </c>
      <c r="W207" s="20">
        <v>42800</v>
      </c>
      <c r="X207" s="7">
        <v>140</v>
      </c>
      <c r="Y207">
        <f>500+204+1000</f>
        <v>1704</v>
      </c>
      <c r="Z207">
        <v>96</v>
      </c>
      <c r="AE207" s="20">
        <v>42829</v>
      </c>
      <c r="AF207" t="s">
        <v>554</v>
      </c>
      <c r="AG207">
        <v>2017</v>
      </c>
      <c r="AH207" s="20">
        <v>42829</v>
      </c>
    </row>
    <row r="208" spans="1:34" ht="51">
      <c r="A208" s="7">
        <v>2017</v>
      </c>
      <c r="B208" t="s">
        <v>407</v>
      </c>
      <c r="C208" s="11" t="s">
        <v>2</v>
      </c>
      <c r="E208" s="13" t="s">
        <v>110</v>
      </c>
      <c r="F208" s="13" t="s">
        <v>110</v>
      </c>
      <c r="H208" s="15" t="s">
        <v>454</v>
      </c>
      <c r="I208" s="5" t="s">
        <v>182</v>
      </c>
      <c r="J208" s="5" t="s">
        <v>245</v>
      </c>
      <c r="K208" s="18" t="s">
        <v>486</v>
      </c>
      <c r="L208" s="11" t="s">
        <v>11</v>
      </c>
      <c r="O208" s="5" t="s">
        <v>274</v>
      </c>
      <c r="P208" s="5" t="s">
        <v>275</v>
      </c>
      <c r="Q208" s="5" t="s">
        <v>281</v>
      </c>
      <c r="R208" s="5" t="s">
        <v>274</v>
      </c>
      <c r="S208" s="5" t="s">
        <v>275</v>
      </c>
      <c r="T208" s="5" t="s">
        <v>279</v>
      </c>
      <c r="U208" s="18" t="s">
        <v>486</v>
      </c>
      <c r="V208" s="21">
        <v>42803</v>
      </c>
      <c r="W208" s="20">
        <v>42803</v>
      </c>
      <c r="X208" s="7">
        <v>141</v>
      </c>
      <c r="Y208">
        <v>400</v>
      </c>
      <c r="Z208">
        <v>0</v>
      </c>
      <c r="AE208" s="20">
        <v>42829</v>
      </c>
      <c r="AF208" t="s">
        <v>554</v>
      </c>
      <c r="AG208">
        <v>2017</v>
      </c>
      <c r="AH208" s="20">
        <v>42829</v>
      </c>
    </row>
    <row r="209" spans="1:34" ht="51">
      <c r="A209" s="7">
        <v>2017</v>
      </c>
      <c r="B209" t="s">
        <v>407</v>
      </c>
      <c r="C209" s="11" t="s">
        <v>2</v>
      </c>
      <c r="E209" s="13" t="s">
        <v>113</v>
      </c>
      <c r="F209" s="13" t="s">
        <v>113</v>
      </c>
      <c r="H209" s="15" t="s">
        <v>487</v>
      </c>
      <c r="I209" s="5" t="s">
        <v>232</v>
      </c>
      <c r="J209" s="5" t="s">
        <v>212</v>
      </c>
      <c r="K209" s="18" t="s">
        <v>488</v>
      </c>
      <c r="L209" s="11" t="s">
        <v>11</v>
      </c>
      <c r="O209" s="5" t="s">
        <v>274</v>
      </c>
      <c r="P209" s="5" t="s">
        <v>275</v>
      </c>
      <c r="Q209" s="5" t="s">
        <v>281</v>
      </c>
      <c r="R209" s="5" t="s">
        <v>274</v>
      </c>
      <c r="S209" s="5" t="s">
        <v>275</v>
      </c>
      <c r="T209" s="5" t="s">
        <v>279</v>
      </c>
      <c r="U209" s="18" t="s">
        <v>488</v>
      </c>
      <c r="V209" s="20">
        <v>42795</v>
      </c>
      <c r="W209" s="20">
        <v>42795</v>
      </c>
      <c r="X209" s="7">
        <v>142</v>
      </c>
      <c r="Y209">
        <v>400</v>
      </c>
      <c r="Z209">
        <v>0</v>
      </c>
      <c r="AE209" s="20">
        <v>42829</v>
      </c>
      <c r="AF209" t="s">
        <v>554</v>
      </c>
      <c r="AG209">
        <v>2017</v>
      </c>
      <c r="AH209" s="20">
        <v>42829</v>
      </c>
    </row>
    <row r="210" spans="1:34" ht="51">
      <c r="A210" s="7">
        <v>2017</v>
      </c>
      <c r="B210" t="s">
        <v>407</v>
      </c>
      <c r="C210" s="11" t="s">
        <v>2</v>
      </c>
      <c r="E210" s="13" t="s">
        <v>127</v>
      </c>
      <c r="F210" s="13" t="s">
        <v>127</v>
      </c>
      <c r="H210" s="15" t="s">
        <v>136</v>
      </c>
      <c r="I210" s="5" t="s">
        <v>187</v>
      </c>
      <c r="J210" s="5" t="s">
        <v>249</v>
      </c>
      <c r="K210" s="18" t="s">
        <v>489</v>
      </c>
      <c r="L210" s="11" t="s">
        <v>11</v>
      </c>
      <c r="O210" s="5" t="s">
        <v>274</v>
      </c>
      <c r="P210" s="5" t="s">
        <v>275</v>
      </c>
      <c r="Q210" s="5" t="s">
        <v>281</v>
      </c>
      <c r="R210" s="5" t="s">
        <v>274</v>
      </c>
      <c r="S210" s="5" t="s">
        <v>275</v>
      </c>
      <c r="T210" s="5" t="s">
        <v>279</v>
      </c>
      <c r="U210" s="18" t="s">
        <v>489</v>
      </c>
      <c r="V210" s="20">
        <v>42803</v>
      </c>
      <c r="W210" s="20">
        <v>42803</v>
      </c>
      <c r="X210" s="7">
        <v>143</v>
      </c>
      <c r="Y210">
        <f>400+670.92</f>
        <v>1070.92</v>
      </c>
      <c r="Z210">
        <v>129.08</v>
      </c>
      <c r="AC210" s="38" t="s">
        <v>1334</v>
      </c>
      <c r="AE210" s="20">
        <v>42829</v>
      </c>
      <c r="AF210" t="s">
        <v>554</v>
      </c>
      <c r="AG210">
        <v>2017</v>
      </c>
      <c r="AH210" s="20">
        <v>42829</v>
      </c>
    </row>
    <row r="211" spans="1:34" ht="38.25">
      <c r="A211" s="7">
        <v>2017</v>
      </c>
      <c r="B211" t="s">
        <v>407</v>
      </c>
      <c r="C211" s="11" t="s">
        <v>2</v>
      </c>
      <c r="E211" s="13" t="s">
        <v>111</v>
      </c>
      <c r="F211" s="13" t="s">
        <v>111</v>
      </c>
      <c r="H211" s="15" t="s">
        <v>158</v>
      </c>
      <c r="I211" s="5" t="s">
        <v>205</v>
      </c>
      <c r="J211" s="5" t="s">
        <v>200</v>
      </c>
      <c r="K211" s="18" t="s">
        <v>490</v>
      </c>
      <c r="L211" s="11" t="s">
        <v>11</v>
      </c>
      <c r="O211" s="5" t="s">
        <v>274</v>
      </c>
      <c r="P211" s="5" t="s">
        <v>275</v>
      </c>
      <c r="Q211" s="5" t="s">
        <v>281</v>
      </c>
      <c r="R211" s="5" t="s">
        <v>274</v>
      </c>
      <c r="S211" s="5" t="s">
        <v>275</v>
      </c>
      <c r="T211" s="5" t="s">
        <v>276</v>
      </c>
      <c r="U211" s="18" t="s">
        <v>490</v>
      </c>
      <c r="V211" s="20">
        <v>42805</v>
      </c>
      <c r="W211" s="20">
        <v>42805</v>
      </c>
      <c r="X211" s="7">
        <v>144</v>
      </c>
      <c r="Y211">
        <f>300+204+1300</f>
        <v>1804</v>
      </c>
      <c r="Z211">
        <v>0</v>
      </c>
      <c r="AC211" s="38" t="s">
        <v>1261</v>
      </c>
      <c r="AE211" s="20">
        <v>42829</v>
      </c>
      <c r="AF211" t="s">
        <v>554</v>
      </c>
      <c r="AG211">
        <v>2017</v>
      </c>
      <c r="AH211" s="20">
        <v>42829</v>
      </c>
    </row>
    <row r="212" spans="1:34" ht="38.25">
      <c r="A212" s="7">
        <v>2017</v>
      </c>
      <c r="B212" t="s">
        <v>407</v>
      </c>
      <c r="C212" s="11" t="s">
        <v>2</v>
      </c>
      <c r="E212" s="13" t="s">
        <v>111</v>
      </c>
      <c r="F212" s="13" t="s">
        <v>111</v>
      </c>
      <c r="H212" s="15" t="s">
        <v>158</v>
      </c>
      <c r="I212" s="5" t="s">
        <v>205</v>
      </c>
      <c r="J212" s="5" t="s">
        <v>200</v>
      </c>
      <c r="K212" s="18" t="s">
        <v>491</v>
      </c>
      <c r="L212" s="11" t="s">
        <v>11</v>
      </c>
      <c r="O212" s="5" t="s">
        <v>274</v>
      </c>
      <c r="P212" s="5" t="s">
        <v>275</v>
      </c>
      <c r="Q212" s="5" t="s">
        <v>281</v>
      </c>
      <c r="R212" s="5" t="s">
        <v>274</v>
      </c>
      <c r="S212" s="5" t="s">
        <v>275</v>
      </c>
      <c r="T212" s="5" t="s">
        <v>276</v>
      </c>
      <c r="U212" s="18" t="s">
        <v>491</v>
      </c>
      <c r="V212" s="20">
        <v>42802</v>
      </c>
      <c r="W212" s="20">
        <v>42802</v>
      </c>
      <c r="X212" s="7">
        <v>145</v>
      </c>
      <c r="Y212">
        <v>1804</v>
      </c>
      <c r="Z212">
        <v>0</v>
      </c>
      <c r="AC212" s="38" t="s">
        <v>1259</v>
      </c>
      <c r="AE212" s="20">
        <v>42829</v>
      </c>
      <c r="AF212" t="s">
        <v>554</v>
      </c>
      <c r="AG212">
        <v>2017</v>
      </c>
      <c r="AH212" s="20">
        <v>42829</v>
      </c>
    </row>
    <row r="213" spans="1:34" ht="63.75">
      <c r="A213" s="7">
        <v>2017</v>
      </c>
      <c r="B213" t="s">
        <v>407</v>
      </c>
      <c r="C213" s="11" t="s">
        <v>2</v>
      </c>
      <c r="E213" s="13" t="s">
        <v>121</v>
      </c>
      <c r="F213" s="13" t="s">
        <v>121</v>
      </c>
      <c r="H213" s="15" t="s">
        <v>149</v>
      </c>
      <c r="I213" s="5" t="s">
        <v>147</v>
      </c>
      <c r="J213" s="5" t="s">
        <v>246</v>
      </c>
      <c r="K213" s="18" t="s">
        <v>492</v>
      </c>
      <c r="L213" s="11" t="s">
        <v>11</v>
      </c>
      <c r="O213" s="5" t="s">
        <v>274</v>
      </c>
      <c r="P213" s="5" t="s">
        <v>275</v>
      </c>
      <c r="Q213" s="5" t="s">
        <v>281</v>
      </c>
      <c r="R213" s="5" t="s">
        <v>274</v>
      </c>
      <c r="S213" s="5" t="s">
        <v>275</v>
      </c>
      <c r="T213" s="5" t="s">
        <v>276</v>
      </c>
      <c r="U213" s="18" t="s">
        <v>492</v>
      </c>
      <c r="V213" s="20">
        <v>42802</v>
      </c>
      <c r="W213" s="20">
        <v>42802</v>
      </c>
      <c r="X213" s="7">
        <v>146</v>
      </c>
      <c r="Y213">
        <v>400</v>
      </c>
      <c r="Z213">
        <v>0</v>
      </c>
      <c r="AE213" s="20">
        <v>42829</v>
      </c>
      <c r="AF213" t="s">
        <v>554</v>
      </c>
      <c r="AG213">
        <v>2017</v>
      </c>
      <c r="AH213" s="20">
        <v>42829</v>
      </c>
    </row>
    <row r="214" spans="1:34" ht="63.75">
      <c r="A214" s="7">
        <v>2017</v>
      </c>
      <c r="B214" t="s">
        <v>407</v>
      </c>
      <c r="C214" s="11" t="s">
        <v>2</v>
      </c>
      <c r="E214" s="13" t="s">
        <v>119</v>
      </c>
      <c r="F214" s="13" t="s">
        <v>119</v>
      </c>
      <c r="H214" s="15" t="s">
        <v>157</v>
      </c>
      <c r="I214" s="5" t="s">
        <v>493</v>
      </c>
      <c r="J214" s="5"/>
      <c r="K214" s="18" t="s">
        <v>492</v>
      </c>
      <c r="L214" s="11" t="s">
        <v>11</v>
      </c>
      <c r="O214" s="5" t="s">
        <v>274</v>
      </c>
      <c r="P214" s="5" t="s">
        <v>275</v>
      </c>
      <c r="Q214" s="5" t="s">
        <v>281</v>
      </c>
      <c r="R214" s="5" t="s">
        <v>274</v>
      </c>
      <c r="S214" s="5" t="s">
        <v>275</v>
      </c>
      <c r="T214" s="5" t="s">
        <v>276</v>
      </c>
      <c r="U214" s="18" t="s">
        <v>492</v>
      </c>
      <c r="V214" s="20">
        <v>42802</v>
      </c>
      <c r="W214" s="20">
        <v>42802</v>
      </c>
      <c r="X214" s="7">
        <v>147</v>
      </c>
      <c r="Y214">
        <v>300</v>
      </c>
      <c r="Z214">
        <v>0</v>
      </c>
      <c r="AE214" s="20">
        <v>42829</v>
      </c>
      <c r="AF214" t="s">
        <v>554</v>
      </c>
      <c r="AG214">
        <v>2017</v>
      </c>
      <c r="AH214" s="20">
        <v>42829</v>
      </c>
    </row>
    <row r="215" spans="1:34" ht="51">
      <c r="A215" s="7">
        <v>2017</v>
      </c>
      <c r="B215" t="s">
        <v>407</v>
      </c>
      <c r="C215" s="11" t="s">
        <v>2</v>
      </c>
      <c r="E215" s="13" t="s">
        <v>119</v>
      </c>
      <c r="F215" s="13" t="s">
        <v>119</v>
      </c>
      <c r="H215" s="15" t="s">
        <v>494</v>
      </c>
      <c r="I215" s="5" t="s">
        <v>495</v>
      </c>
      <c r="J215" s="5" t="s">
        <v>496</v>
      </c>
      <c r="K215" s="18" t="s">
        <v>497</v>
      </c>
      <c r="L215" s="11" t="s">
        <v>11</v>
      </c>
      <c r="O215" s="5" t="s">
        <v>274</v>
      </c>
      <c r="P215" s="5" t="s">
        <v>275</v>
      </c>
      <c r="Q215" s="5" t="s">
        <v>281</v>
      </c>
      <c r="R215" s="5" t="s">
        <v>274</v>
      </c>
      <c r="S215" s="5" t="s">
        <v>275</v>
      </c>
      <c r="T215" s="5" t="s">
        <v>552</v>
      </c>
      <c r="U215" s="18" t="s">
        <v>497</v>
      </c>
      <c r="V215" s="20">
        <v>42806</v>
      </c>
      <c r="W215" s="20">
        <v>42806</v>
      </c>
      <c r="X215" s="7">
        <v>148</v>
      </c>
      <c r="Y215">
        <v>300</v>
      </c>
      <c r="Z215">
        <v>800</v>
      </c>
      <c r="AE215" s="20">
        <v>42829</v>
      </c>
      <c r="AF215" t="s">
        <v>554</v>
      </c>
      <c r="AG215">
        <v>2017</v>
      </c>
      <c r="AH215" s="20">
        <v>42829</v>
      </c>
    </row>
    <row r="216" spans="1:34" ht="51">
      <c r="A216" s="7">
        <v>2017</v>
      </c>
      <c r="B216" t="s">
        <v>407</v>
      </c>
      <c r="C216" s="11" t="s">
        <v>2</v>
      </c>
      <c r="E216" s="13" t="s">
        <v>111</v>
      </c>
      <c r="F216" s="13" t="s">
        <v>111</v>
      </c>
      <c r="H216" s="15" t="s">
        <v>498</v>
      </c>
      <c r="I216" s="22" t="s">
        <v>183</v>
      </c>
      <c r="J216" s="22" t="s">
        <v>193</v>
      </c>
      <c r="K216" s="18" t="s">
        <v>499</v>
      </c>
      <c r="L216" s="11" t="s">
        <v>11</v>
      </c>
      <c r="O216" s="5" t="s">
        <v>274</v>
      </c>
      <c r="P216" s="5" t="s">
        <v>275</v>
      </c>
      <c r="Q216" s="5" t="s">
        <v>281</v>
      </c>
      <c r="R216" s="5" t="s">
        <v>274</v>
      </c>
      <c r="S216" s="5" t="s">
        <v>275</v>
      </c>
      <c r="T216" s="5" t="s">
        <v>279</v>
      </c>
      <c r="U216" s="18" t="s">
        <v>499</v>
      </c>
      <c r="V216" s="20">
        <v>42808</v>
      </c>
      <c r="W216" s="20">
        <v>42808</v>
      </c>
      <c r="X216" s="7">
        <v>149</v>
      </c>
      <c r="Y216">
        <v>300</v>
      </c>
      <c r="Z216">
        <v>0</v>
      </c>
      <c r="AE216" s="20">
        <v>42829</v>
      </c>
      <c r="AF216" t="s">
        <v>554</v>
      </c>
      <c r="AG216">
        <v>2017</v>
      </c>
      <c r="AH216" s="20">
        <v>42829</v>
      </c>
    </row>
    <row r="217" spans="1:34" ht="51">
      <c r="A217" s="7">
        <v>2017</v>
      </c>
      <c r="B217" t="s">
        <v>407</v>
      </c>
      <c r="C217" s="11" t="s">
        <v>2</v>
      </c>
      <c r="E217" s="13" t="s">
        <v>111</v>
      </c>
      <c r="F217" s="13" t="s">
        <v>111</v>
      </c>
      <c r="H217" s="15" t="s">
        <v>500</v>
      </c>
      <c r="I217" s="5" t="s">
        <v>197</v>
      </c>
      <c r="J217" s="5" t="s">
        <v>224</v>
      </c>
      <c r="K217" s="18" t="s">
        <v>499</v>
      </c>
      <c r="L217" s="11" t="s">
        <v>11</v>
      </c>
      <c r="O217" s="5" t="s">
        <v>274</v>
      </c>
      <c r="P217" s="5" t="s">
        <v>275</v>
      </c>
      <c r="Q217" s="5" t="s">
        <v>281</v>
      </c>
      <c r="R217" s="5" t="s">
        <v>274</v>
      </c>
      <c r="S217" s="5" t="s">
        <v>275</v>
      </c>
      <c r="T217" s="5" t="s">
        <v>279</v>
      </c>
      <c r="U217" s="18" t="s">
        <v>499</v>
      </c>
      <c r="V217" s="20">
        <v>42808</v>
      </c>
      <c r="W217" s="20">
        <v>42808</v>
      </c>
      <c r="X217" s="7">
        <v>150</v>
      </c>
      <c r="Y217">
        <v>300</v>
      </c>
      <c r="Z217">
        <v>0</v>
      </c>
      <c r="AE217" s="20">
        <v>42829</v>
      </c>
      <c r="AF217" t="s">
        <v>554</v>
      </c>
      <c r="AG217">
        <v>2017</v>
      </c>
      <c r="AH217" s="20">
        <v>42829</v>
      </c>
    </row>
    <row r="218" spans="1:34" ht="51">
      <c r="A218" s="7">
        <v>2017</v>
      </c>
      <c r="B218" t="s">
        <v>407</v>
      </c>
      <c r="C218" s="11" t="s">
        <v>2</v>
      </c>
      <c r="E218" s="13" t="s">
        <v>111</v>
      </c>
      <c r="F218" s="13" t="s">
        <v>111</v>
      </c>
      <c r="H218" s="15" t="s">
        <v>501</v>
      </c>
      <c r="I218" s="5" t="s">
        <v>196</v>
      </c>
      <c r="J218" s="5" t="s">
        <v>196</v>
      </c>
      <c r="K218" s="18" t="s">
        <v>499</v>
      </c>
      <c r="L218" s="11" t="s">
        <v>11</v>
      </c>
      <c r="O218" s="5" t="s">
        <v>274</v>
      </c>
      <c r="P218" s="5" t="s">
        <v>275</v>
      </c>
      <c r="Q218" s="5" t="s">
        <v>281</v>
      </c>
      <c r="R218" s="5" t="s">
        <v>274</v>
      </c>
      <c r="S218" s="5" t="s">
        <v>275</v>
      </c>
      <c r="T218" s="5" t="s">
        <v>279</v>
      </c>
      <c r="U218" s="18" t="s">
        <v>499</v>
      </c>
      <c r="V218" s="20">
        <v>42808</v>
      </c>
      <c r="W218" s="20">
        <v>42808</v>
      </c>
      <c r="X218" s="7">
        <v>151</v>
      </c>
      <c r="Y218">
        <f>300+800</f>
        <v>1100</v>
      </c>
      <c r="Z218">
        <v>0</v>
      </c>
      <c r="AE218" s="20">
        <v>42829</v>
      </c>
      <c r="AF218" t="s">
        <v>554</v>
      </c>
      <c r="AG218">
        <v>2017</v>
      </c>
      <c r="AH218" s="20">
        <v>42829</v>
      </c>
    </row>
    <row r="219" spans="1:34" ht="51">
      <c r="A219" s="7">
        <v>2017</v>
      </c>
      <c r="B219" t="s">
        <v>407</v>
      </c>
      <c r="C219" s="11" t="s">
        <v>2</v>
      </c>
      <c r="E219" s="13" t="s">
        <v>114</v>
      </c>
      <c r="F219" s="13" t="s">
        <v>114</v>
      </c>
      <c r="H219" s="15" t="s">
        <v>502</v>
      </c>
      <c r="I219" s="5" t="s">
        <v>185</v>
      </c>
      <c r="J219" s="5" t="s">
        <v>503</v>
      </c>
      <c r="K219" s="18" t="s">
        <v>504</v>
      </c>
      <c r="L219" s="11" t="s">
        <v>11</v>
      </c>
      <c r="O219" s="5" t="s">
        <v>274</v>
      </c>
      <c r="P219" s="5" t="s">
        <v>275</v>
      </c>
      <c r="Q219" s="5" t="s">
        <v>281</v>
      </c>
      <c r="R219" s="5" t="s">
        <v>274</v>
      </c>
      <c r="S219" s="5" t="s">
        <v>275</v>
      </c>
      <c r="T219" s="5" t="s">
        <v>276</v>
      </c>
      <c r="U219" s="18" t="s">
        <v>504</v>
      </c>
      <c r="V219" s="20">
        <v>42808</v>
      </c>
      <c r="W219" s="20">
        <v>42808</v>
      </c>
      <c r="X219" s="7">
        <v>152</v>
      </c>
      <c r="Y219">
        <v>300</v>
      </c>
      <c r="Z219">
        <v>0</v>
      </c>
      <c r="AE219" s="20">
        <v>42829</v>
      </c>
      <c r="AF219" t="s">
        <v>554</v>
      </c>
      <c r="AG219">
        <v>2017</v>
      </c>
      <c r="AH219" s="20">
        <v>42829</v>
      </c>
    </row>
    <row r="220" spans="1:34" ht="51">
      <c r="A220" s="7">
        <v>2017</v>
      </c>
      <c r="B220" t="s">
        <v>407</v>
      </c>
      <c r="C220" s="11" t="s">
        <v>2</v>
      </c>
      <c r="E220" s="13" t="s">
        <v>112</v>
      </c>
      <c r="F220" s="13" t="s">
        <v>112</v>
      </c>
      <c r="H220" s="15" t="s">
        <v>179</v>
      </c>
      <c r="I220" s="5" t="s">
        <v>184</v>
      </c>
      <c r="J220" s="5" t="s">
        <v>246</v>
      </c>
      <c r="K220" s="18" t="s">
        <v>505</v>
      </c>
      <c r="L220" s="11" t="s">
        <v>11</v>
      </c>
      <c r="O220" s="5" t="s">
        <v>274</v>
      </c>
      <c r="P220" s="5" t="s">
        <v>275</v>
      </c>
      <c r="Q220" s="5" t="s">
        <v>281</v>
      </c>
      <c r="R220" s="5" t="s">
        <v>274</v>
      </c>
      <c r="S220" s="5" t="s">
        <v>275</v>
      </c>
      <c r="T220" s="5" t="s">
        <v>276</v>
      </c>
      <c r="U220" s="18" t="s">
        <v>505</v>
      </c>
      <c r="V220" s="20">
        <v>42809</v>
      </c>
      <c r="W220" s="20">
        <v>42809</v>
      </c>
      <c r="X220" s="7">
        <v>153</v>
      </c>
      <c r="Y220">
        <f>300+204+1300</f>
        <v>1804</v>
      </c>
      <c r="Z220">
        <v>0</v>
      </c>
      <c r="AA220" s="42">
        <v>42817</v>
      </c>
      <c r="AB220" s="38" t="s">
        <v>1412</v>
      </c>
      <c r="AC220" s="38" t="s">
        <v>1293</v>
      </c>
      <c r="AE220" s="20">
        <v>42829</v>
      </c>
      <c r="AF220" t="s">
        <v>554</v>
      </c>
      <c r="AG220">
        <v>2017</v>
      </c>
      <c r="AH220" s="20">
        <v>42829</v>
      </c>
    </row>
    <row r="221" spans="1:34" ht="63.75">
      <c r="A221" s="7">
        <v>2017</v>
      </c>
      <c r="B221" t="s">
        <v>407</v>
      </c>
      <c r="C221" s="11" t="s">
        <v>2</v>
      </c>
      <c r="E221" s="13" t="s">
        <v>114</v>
      </c>
      <c r="F221" s="13" t="s">
        <v>114</v>
      </c>
      <c r="H221" s="15" t="s">
        <v>424</v>
      </c>
      <c r="I221" s="5" t="s">
        <v>230</v>
      </c>
      <c r="J221" s="5" t="s">
        <v>212</v>
      </c>
      <c r="K221" s="18" t="s">
        <v>506</v>
      </c>
      <c r="L221" s="11" t="s">
        <v>11</v>
      </c>
      <c r="O221" s="5" t="s">
        <v>274</v>
      </c>
      <c r="P221" s="5" t="s">
        <v>275</v>
      </c>
      <c r="Q221" s="5" t="s">
        <v>281</v>
      </c>
      <c r="R221" s="5" t="s">
        <v>274</v>
      </c>
      <c r="S221" s="5" t="s">
        <v>275</v>
      </c>
      <c r="T221" s="5" t="s">
        <v>276</v>
      </c>
      <c r="U221" s="18" t="s">
        <v>506</v>
      </c>
      <c r="V221" s="20">
        <v>42815</v>
      </c>
      <c r="W221" s="20">
        <v>42815</v>
      </c>
      <c r="X221" s="7">
        <v>154</v>
      </c>
      <c r="Y221">
        <f>400+62+1137.18</f>
        <v>1599.18</v>
      </c>
      <c r="Z221">
        <v>0.82</v>
      </c>
      <c r="AA221" s="42">
        <v>42818</v>
      </c>
      <c r="AB221" s="38" t="s">
        <v>1443</v>
      </c>
      <c r="AC221" s="38" t="s">
        <v>1303</v>
      </c>
      <c r="AE221" s="20">
        <v>42829</v>
      </c>
      <c r="AF221" t="s">
        <v>554</v>
      </c>
      <c r="AG221">
        <v>2017</v>
      </c>
      <c r="AH221" s="20">
        <v>42829</v>
      </c>
    </row>
    <row r="222" spans="1:34" ht="63.75">
      <c r="A222" s="7">
        <v>2017</v>
      </c>
      <c r="B222" t="s">
        <v>407</v>
      </c>
      <c r="C222" s="11" t="s">
        <v>2</v>
      </c>
      <c r="E222" s="13" t="s">
        <v>121</v>
      </c>
      <c r="F222" s="13" t="s">
        <v>121</v>
      </c>
      <c r="H222" s="15" t="s">
        <v>507</v>
      </c>
      <c r="I222" s="5" t="s">
        <v>508</v>
      </c>
      <c r="J222" s="5" t="s">
        <v>222</v>
      </c>
      <c r="K222" s="18" t="s">
        <v>506</v>
      </c>
      <c r="L222" s="11" t="s">
        <v>11</v>
      </c>
      <c r="O222" s="5" t="s">
        <v>274</v>
      </c>
      <c r="P222" s="5" t="s">
        <v>275</v>
      </c>
      <c r="Q222" s="5" t="s">
        <v>281</v>
      </c>
      <c r="R222" s="5" t="s">
        <v>274</v>
      </c>
      <c r="S222" s="5" t="s">
        <v>275</v>
      </c>
      <c r="T222" s="5" t="s">
        <v>276</v>
      </c>
      <c r="U222" s="18" t="s">
        <v>506</v>
      </c>
      <c r="V222" s="20">
        <v>42815</v>
      </c>
      <c r="W222" s="20">
        <v>42815</v>
      </c>
      <c r="X222" s="7">
        <v>155</v>
      </c>
      <c r="Y222">
        <f>400+204+672.08</f>
        <v>1276.08</v>
      </c>
      <c r="Z222">
        <v>323.92</v>
      </c>
      <c r="AC222" s="38" t="s">
        <v>1331</v>
      </c>
      <c r="AE222" s="20">
        <v>42829</v>
      </c>
      <c r="AF222" t="s">
        <v>554</v>
      </c>
      <c r="AG222">
        <v>2017</v>
      </c>
      <c r="AH222" s="20">
        <v>42829</v>
      </c>
    </row>
    <row r="223" spans="1:34" ht="38.25">
      <c r="A223" s="7">
        <v>2017</v>
      </c>
      <c r="B223" t="s">
        <v>407</v>
      </c>
      <c r="C223" s="11" t="s">
        <v>2</v>
      </c>
      <c r="E223" s="13" t="s">
        <v>114</v>
      </c>
      <c r="F223" s="13" t="s">
        <v>114</v>
      </c>
      <c r="H223" s="15" t="s">
        <v>441</v>
      </c>
      <c r="I223" s="5" t="s">
        <v>244</v>
      </c>
      <c r="J223" s="5" t="s">
        <v>442</v>
      </c>
      <c r="K223" s="18" t="s">
        <v>509</v>
      </c>
      <c r="L223" s="11" t="s">
        <v>11</v>
      </c>
      <c r="O223" s="5" t="s">
        <v>274</v>
      </c>
      <c r="P223" s="5" t="s">
        <v>275</v>
      </c>
      <c r="Q223" s="5" t="s">
        <v>281</v>
      </c>
      <c r="R223" s="5" t="s">
        <v>274</v>
      </c>
      <c r="S223" s="5" t="s">
        <v>275</v>
      </c>
      <c r="T223" s="5" t="s">
        <v>276</v>
      </c>
      <c r="U223" s="18" t="s">
        <v>509</v>
      </c>
      <c r="V223" s="20">
        <v>42793</v>
      </c>
      <c r="W223" s="20">
        <v>42793</v>
      </c>
      <c r="X223" s="7">
        <v>156</v>
      </c>
      <c r="Y223">
        <v>300</v>
      </c>
      <c r="Z223">
        <v>0</v>
      </c>
      <c r="AE223" s="20">
        <v>42829</v>
      </c>
      <c r="AF223" t="s">
        <v>554</v>
      </c>
      <c r="AG223">
        <v>2017</v>
      </c>
      <c r="AH223" s="20">
        <v>42829</v>
      </c>
    </row>
    <row r="224" spans="1:34" ht="38.25">
      <c r="A224" s="7">
        <v>2017</v>
      </c>
      <c r="B224" t="s">
        <v>407</v>
      </c>
      <c r="C224" s="11" t="s">
        <v>2</v>
      </c>
      <c r="E224" s="13" t="s">
        <v>111</v>
      </c>
      <c r="F224" s="13" t="s">
        <v>111</v>
      </c>
      <c r="H224" s="15" t="s">
        <v>158</v>
      </c>
      <c r="I224" s="5" t="s">
        <v>205</v>
      </c>
      <c r="J224" s="5" t="s">
        <v>200</v>
      </c>
      <c r="K224" s="18" t="s">
        <v>510</v>
      </c>
      <c r="L224" s="11" t="s">
        <v>11</v>
      </c>
      <c r="O224" s="5" t="s">
        <v>274</v>
      </c>
      <c r="P224" s="5" t="s">
        <v>275</v>
      </c>
      <c r="Q224" s="5" t="s">
        <v>281</v>
      </c>
      <c r="R224" s="5" t="s">
        <v>274</v>
      </c>
      <c r="S224" s="5" t="s">
        <v>275</v>
      </c>
      <c r="T224" s="5" t="s">
        <v>276</v>
      </c>
      <c r="U224" s="18" t="s">
        <v>510</v>
      </c>
      <c r="V224" s="20">
        <v>42809</v>
      </c>
      <c r="W224" s="20">
        <v>42809</v>
      </c>
      <c r="X224" s="7">
        <v>157</v>
      </c>
      <c r="Y224">
        <f>300+204+800.29</f>
        <v>1304.29</v>
      </c>
      <c r="Z224">
        <v>0</v>
      </c>
      <c r="AC224" s="38" t="s">
        <v>1263</v>
      </c>
      <c r="AE224" s="20">
        <v>42829</v>
      </c>
      <c r="AF224" t="s">
        <v>554</v>
      </c>
      <c r="AG224">
        <v>2017</v>
      </c>
      <c r="AH224" s="20">
        <v>42829</v>
      </c>
    </row>
    <row r="225" spans="1:34" ht="51">
      <c r="A225" s="7">
        <v>2017</v>
      </c>
      <c r="B225" t="s">
        <v>407</v>
      </c>
      <c r="C225" s="11" t="s">
        <v>2</v>
      </c>
      <c r="E225" s="13" t="s">
        <v>119</v>
      </c>
      <c r="F225" s="13" t="s">
        <v>119</v>
      </c>
      <c r="H225" s="15" t="s">
        <v>511</v>
      </c>
      <c r="I225" s="5" t="s">
        <v>217</v>
      </c>
      <c r="J225" s="5" t="s">
        <v>220</v>
      </c>
      <c r="K225" s="18" t="s">
        <v>512</v>
      </c>
      <c r="L225" s="11" t="s">
        <v>11</v>
      </c>
      <c r="O225" s="5" t="s">
        <v>274</v>
      </c>
      <c r="P225" s="5" t="s">
        <v>275</v>
      </c>
      <c r="Q225" s="5" t="s">
        <v>279</v>
      </c>
      <c r="R225" s="5" t="s">
        <v>274</v>
      </c>
      <c r="S225" s="5" t="s">
        <v>275</v>
      </c>
      <c r="T225" s="5" t="s">
        <v>281</v>
      </c>
      <c r="U225" s="18" t="s">
        <v>512</v>
      </c>
      <c r="V225" s="20">
        <v>42811</v>
      </c>
      <c r="W225" s="20">
        <v>42811</v>
      </c>
      <c r="X225" s="7">
        <v>158</v>
      </c>
      <c r="Y225">
        <v>1000</v>
      </c>
      <c r="Z225">
        <v>0</v>
      </c>
      <c r="AE225" s="20">
        <v>42829</v>
      </c>
      <c r="AF225" t="s">
        <v>554</v>
      </c>
      <c r="AG225">
        <v>2017</v>
      </c>
      <c r="AH225" s="20">
        <v>42829</v>
      </c>
    </row>
    <row r="226" spans="1:34" ht="63.75">
      <c r="A226" s="7">
        <v>2017</v>
      </c>
      <c r="B226" t="s">
        <v>407</v>
      </c>
      <c r="C226" s="11" t="s">
        <v>2</v>
      </c>
      <c r="E226" s="13" t="s">
        <v>114</v>
      </c>
      <c r="F226" s="13" t="s">
        <v>114</v>
      </c>
      <c r="H226" s="15" t="s">
        <v>425</v>
      </c>
      <c r="I226" s="5" t="s">
        <v>234</v>
      </c>
      <c r="J226" s="5" t="s">
        <v>240</v>
      </c>
      <c r="K226" s="18" t="s">
        <v>513</v>
      </c>
      <c r="L226" s="11" t="s">
        <v>11</v>
      </c>
      <c r="O226" s="5" t="s">
        <v>274</v>
      </c>
      <c r="P226" s="5" t="s">
        <v>275</v>
      </c>
      <c r="Q226" s="5" t="s">
        <v>281</v>
      </c>
      <c r="R226" s="5" t="s">
        <v>274</v>
      </c>
      <c r="S226" s="5" t="s">
        <v>275</v>
      </c>
      <c r="T226" s="5" t="s">
        <v>276</v>
      </c>
      <c r="U226" s="18" t="s">
        <v>513</v>
      </c>
      <c r="V226" s="20">
        <v>42815</v>
      </c>
      <c r="W226" s="20">
        <v>42815</v>
      </c>
      <c r="X226" s="7">
        <v>159</v>
      </c>
      <c r="Y226">
        <v>400</v>
      </c>
      <c r="Z226">
        <v>0</v>
      </c>
      <c r="AE226" s="20">
        <v>42829</v>
      </c>
      <c r="AF226" t="s">
        <v>554</v>
      </c>
      <c r="AG226">
        <v>2017</v>
      </c>
      <c r="AH226" s="20">
        <v>42829</v>
      </c>
    </row>
    <row r="227" spans="1:34" ht="76.5">
      <c r="A227" s="7">
        <v>2017</v>
      </c>
      <c r="B227" t="s">
        <v>407</v>
      </c>
      <c r="C227" s="11" t="s">
        <v>2</v>
      </c>
      <c r="E227" s="13" t="s">
        <v>111</v>
      </c>
      <c r="F227" s="13" t="s">
        <v>111</v>
      </c>
      <c r="H227" s="15" t="s">
        <v>158</v>
      </c>
      <c r="I227" s="5" t="s">
        <v>205</v>
      </c>
      <c r="J227" s="5" t="s">
        <v>200</v>
      </c>
      <c r="K227" s="18" t="s">
        <v>514</v>
      </c>
      <c r="L227" s="11" t="s">
        <v>11</v>
      </c>
      <c r="O227" s="5" t="s">
        <v>274</v>
      </c>
      <c r="P227" s="5" t="s">
        <v>275</v>
      </c>
      <c r="Q227" s="5" t="s">
        <v>281</v>
      </c>
      <c r="R227" s="5" t="s">
        <v>274</v>
      </c>
      <c r="S227" s="5" t="s">
        <v>275</v>
      </c>
      <c r="T227" s="5" t="s">
        <v>553</v>
      </c>
      <c r="U227" s="18" t="s">
        <v>514</v>
      </c>
      <c r="V227" s="20">
        <v>42812</v>
      </c>
      <c r="W227" s="20">
        <v>42812</v>
      </c>
      <c r="X227" s="7">
        <v>160</v>
      </c>
      <c r="Y227">
        <v>300</v>
      </c>
      <c r="Z227">
        <v>0</v>
      </c>
      <c r="AE227" s="20">
        <v>42829</v>
      </c>
      <c r="AF227" t="s">
        <v>554</v>
      </c>
      <c r="AG227">
        <v>2017</v>
      </c>
      <c r="AH227" s="20">
        <v>42829</v>
      </c>
    </row>
    <row r="228" spans="1:34" ht="76.5">
      <c r="A228" s="7">
        <v>2017</v>
      </c>
      <c r="B228" t="s">
        <v>407</v>
      </c>
      <c r="C228" s="11" t="s">
        <v>2</v>
      </c>
      <c r="E228" s="13" t="s">
        <v>128</v>
      </c>
      <c r="F228" s="13" t="s">
        <v>128</v>
      </c>
      <c r="H228" s="15" t="s">
        <v>170</v>
      </c>
      <c r="I228" s="5" t="s">
        <v>221</v>
      </c>
      <c r="J228" s="5" t="s">
        <v>205</v>
      </c>
      <c r="K228" s="18" t="s">
        <v>514</v>
      </c>
      <c r="L228" s="11" t="s">
        <v>11</v>
      </c>
      <c r="O228" s="5" t="s">
        <v>274</v>
      </c>
      <c r="P228" s="5" t="s">
        <v>275</v>
      </c>
      <c r="Q228" s="5" t="s">
        <v>281</v>
      </c>
      <c r="R228" s="5" t="s">
        <v>274</v>
      </c>
      <c r="S228" s="5" t="s">
        <v>275</v>
      </c>
      <c r="T228" s="5" t="s">
        <v>553</v>
      </c>
      <c r="U228" s="18" t="s">
        <v>514</v>
      </c>
      <c r="V228" s="20">
        <v>42812</v>
      </c>
      <c r="W228" s="20">
        <v>42812</v>
      </c>
      <c r="X228" s="7">
        <v>161</v>
      </c>
      <c r="Y228">
        <v>300</v>
      </c>
      <c r="Z228">
        <v>0</v>
      </c>
      <c r="AE228" s="20">
        <v>42829</v>
      </c>
      <c r="AF228" t="s">
        <v>554</v>
      </c>
      <c r="AG228">
        <v>2017</v>
      </c>
      <c r="AH228" s="20">
        <v>42829</v>
      </c>
    </row>
    <row r="229" spans="1:34" ht="76.5">
      <c r="A229" s="7">
        <v>2017</v>
      </c>
      <c r="B229" t="s">
        <v>407</v>
      </c>
      <c r="C229" s="11" t="s">
        <v>2</v>
      </c>
      <c r="E229" s="13" t="s">
        <v>125</v>
      </c>
      <c r="F229" s="13" t="s">
        <v>125</v>
      </c>
      <c r="H229" s="15" t="s">
        <v>515</v>
      </c>
      <c r="I229" s="22" t="s">
        <v>187</v>
      </c>
      <c r="J229" s="5" t="s">
        <v>264</v>
      </c>
      <c r="K229" s="18" t="s">
        <v>514</v>
      </c>
      <c r="L229" s="11" t="s">
        <v>11</v>
      </c>
      <c r="O229" s="5" t="s">
        <v>274</v>
      </c>
      <c r="P229" s="5" t="s">
        <v>275</v>
      </c>
      <c r="Q229" s="5" t="s">
        <v>281</v>
      </c>
      <c r="R229" s="5" t="s">
        <v>274</v>
      </c>
      <c r="S229" s="5" t="s">
        <v>275</v>
      </c>
      <c r="T229" s="5" t="s">
        <v>553</v>
      </c>
      <c r="U229" s="18" t="s">
        <v>514</v>
      </c>
      <c r="V229" s="20">
        <v>42812</v>
      </c>
      <c r="W229" s="20">
        <v>42812</v>
      </c>
      <c r="X229" s="7">
        <v>162</v>
      </c>
      <c r="Y229">
        <v>300</v>
      </c>
      <c r="Z229">
        <v>0</v>
      </c>
      <c r="AE229" s="20">
        <v>42829</v>
      </c>
      <c r="AF229" t="s">
        <v>554</v>
      </c>
      <c r="AG229">
        <v>2017</v>
      </c>
      <c r="AH229" s="20">
        <v>42829</v>
      </c>
    </row>
    <row r="230" spans="1:34" ht="63.75">
      <c r="A230" s="7">
        <v>2017</v>
      </c>
      <c r="B230" t="s">
        <v>407</v>
      </c>
      <c r="C230" s="11" t="s">
        <v>2</v>
      </c>
      <c r="E230" s="13" t="s">
        <v>110</v>
      </c>
      <c r="F230" s="13" t="s">
        <v>110</v>
      </c>
      <c r="H230" s="15" t="s">
        <v>332</v>
      </c>
      <c r="I230" s="5" t="s">
        <v>236</v>
      </c>
      <c r="J230" s="5" t="s">
        <v>269</v>
      </c>
      <c r="K230" s="18" t="s">
        <v>516</v>
      </c>
      <c r="L230" s="11" t="s">
        <v>11</v>
      </c>
      <c r="O230" s="5" t="s">
        <v>274</v>
      </c>
      <c r="P230" s="5" t="s">
        <v>275</v>
      </c>
      <c r="Q230" s="5" t="s">
        <v>281</v>
      </c>
      <c r="R230" s="5" t="s">
        <v>274</v>
      </c>
      <c r="S230" s="5" t="s">
        <v>275</v>
      </c>
      <c r="T230" s="5" t="s">
        <v>276</v>
      </c>
      <c r="U230" s="18" t="s">
        <v>516</v>
      </c>
      <c r="V230" s="20">
        <v>42815</v>
      </c>
      <c r="W230" s="20">
        <v>42815</v>
      </c>
      <c r="X230" s="7">
        <v>163</v>
      </c>
      <c r="Y230">
        <v>400</v>
      </c>
      <c r="Z230">
        <v>0</v>
      </c>
      <c r="AA230" s="42">
        <v>43182</v>
      </c>
      <c r="AB230" s="38" t="s">
        <v>1435</v>
      </c>
      <c r="AE230" s="20">
        <v>42829</v>
      </c>
      <c r="AF230" t="s">
        <v>554</v>
      </c>
      <c r="AG230">
        <v>2017</v>
      </c>
      <c r="AH230" s="20">
        <v>42829</v>
      </c>
    </row>
    <row r="231" spans="1:34" ht="63.75">
      <c r="A231" s="7">
        <v>2017</v>
      </c>
      <c r="B231" t="s">
        <v>407</v>
      </c>
      <c r="C231" s="11" t="s">
        <v>2</v>
      </c>
      <c r="E231" s="13" t="s">
        <v>112</v>
      </c>
      <c r="F231" s="13" t="s">
        <v>112</v>
      </c>
      <c r="H231" s="15" t="s">
        <v>172</v>
      </c>
      <c r="I231" s="5" t="s">
        <v>235</v>
      </c>
      <c r="J231" s="5" t="s">
        <v>200</v>
      </c>
      <c r="K231" s="18" t="s">
        <v>517</v>
      </c>
      <c r="L231" s="11" t="s">
        <v>11</v>
      </c>
      <c r="O231" s="5" t="s">
        <v>274</v>
      </c>
      <c r="P231" s="5" t="s">
        <v>275</v>
      </c>
      <c r="Q231" s="5" t="s">
        <v>281</v>
      </c>
      <c r="R231" s="5" t="s">
        <v>274</v>
      </c>
      <c r="S231" s="5" t="s">
        <v>275</v>
      </c>
      <c r="T231" s="5" t="s">
        <v>276</v>
      </c>
      <c r="U231" s="18" t="s">
        <v>517</v>
      </c>
      <c r="V231" s="20">
        <v>42815</v>
      </c>
      <c r="W231" s="20">
        <v>42815</v>
      </c>
      <c r="X231" s="7">
        <v>164</v>
      </c>
      <c r="Y231">
        <v>300</v>
      </c>
      <c r="Z231">
        <v>0</v>
      </c>
      <c r="AA231" s="42">
        <v>42816</v>
      </c>
      <c r="AB231" s="38" t="s">
        <v>1435</v>
      </c>
      <c r="AE231" s="20">
        <v>42829</v>
      </c>
      <c r="AF231" t="s">
        <v>554</v>
      </c>
      <c r="AG231">
        <v>2017</v>
      </c>
      <c r="AH231" s="20">
        <v>42829</v>
      </c>
    </row>
    <row r="232" spans="1:34" ht="63.75">
      <c r="A232" s="7">
        <v>2017</v>
      </c>
      <c r="B232" t="s">
        <v>407</v>
      </c>
      <c r="C232" s="11" t="s">
        <v>2</v>
      </c>
      <c r="E232" s="13" t="s">
        <v>111</v>
      </c>
      <c r="F232" s="13" t="s">
        <v>111</v>
      </c>
      <c r="H232" s="15" t="s">
        <v>518</v>
      </c>
      <c r="I232" s="5" t="s">
        <v>192</v>
      </c>
      <c r="J232" s="5" t="s">
        <v>216</v>
      </c>
      <c r="K232" s="18" t="s">
        <v>519</v>
      </c>
      <c r="L232" s="11" t="s">
        <v>11</v>
      </c>
      <c r="O232" s="5" t="s">
        <v>274</v>
      </c>
      <c r="P232" s="5" t="s">
        <v>275</v>
      </c>
      <c r="Q232" s="5" t="s">
        <v>281</v>
      </c>
      <c r="R232" s="5" t="s">
        <v>274</v>
      </c>
      <c r="S232" s="5" t="s">
        <v>275</v>
      </c>
      <c r="T232" s="5" t="s">
        <v>276</v>
      </c>
      <c r="U232" s="18" t="s">
        <v>519</v>
      </c>
      <c r="V232" s="20">
        <v>42816</v>
      </c>
      <c r="W232" s="20">
        <v>42816</v>
      </c>
      <c r="X232" s="7">
        <v>165</v>
      </c>
      <c r="Y232">
        <f>300+62+1138</f>
        <v>1500</v>
      </c>
      <c r="Z232">
        <v>0</v>
      </c>
      <c r="AA232" s="42">
        <v>42817</v>
      </c>
      <c r="AB232" s="38" t="s">
        <v>1423</v>
      </c>
      <c r="AC232" s="38" t="s">
        <v>1298</v>
      </c>
      <c r="AE232" s="20">
        <v>42829</v>
      </c>
      <c r="AF232" t="s">
        <v>554</v>
      </c>
      <c r="AG232">
        <v>2017</v>
      </c>
      <c r="AH232" s="20">
        <v>42829</v>
      </c>
    </row>
    <row r="233" spans="1:34" ht="76.5">
      <c r="A233" s="7">
        <v>2017</v>
      </c>
      <c r="B233" t="s">
        <v>407</v>
      </c>
      <c r="C233" s="11" t="s">
        <v>2</v>
      </c>
      <c r="E233" s="13" t="s">
        <v>112</v>
      </c>
      <c r="F233" s="13" t="s">
        <v>112</v>
      </c>
      <c r="H233" s="15" t="s">
        <v>179</v>
      </c>
      <c r="I233" s="5" t="s">
        <v>184</v>
      </c>
      <c r="J233" s="5" t="s">
        <v>246</v>
      </c>
      <c r="K233" s="18" t="s">
        <v>520</v>
      </c>
      <c r="L233" s="11" t="s">
        <v>11</v>
      </c>
      <c r="O233" s="5" t="s">
        <v>274</v>
      </c>
      <c r="P233" s="5" t="s">
        <v>275</v>
      </c>
      <c r="Q233" s="5" t="s">
        <v>281</v>
      </c>
      <c r="R233" s="5" t="s">
        <v>274</v>
      </c>
      <c r="S233" s="5" t="s">
        <v>275</v>
      </c>
      <c r="T233" s="5" t="s">
        <v>552</v>
      </c>
      <c r="U233" s="18" t="s">
        <v>520</v>
      </c>
      <c r="V233" s="20">
        <v>42816</v>
      </c>
      <c r="W233" s="20">
        <v>42816</v>
      </c>
      <c r="X233" s="7">
        <v>166</v>
      </c>
      <c r="Y233">
        <v>300</v>
      </c>
      <c r="Z233">
        <v>0</v>
      </c>
      <c r="AE233" s="20">
        <v>42829</v>
      </c>
      <c r="AF233" t="s">
        <v>554</v>
      </c>
      <c r="AG233">
        <v>2017</v>
      </c>
      <c r="AH233" s="20">
        <v>42829</v>
      </c>
    </row>
    <row r="234" spans="1:34" ht="63.75">
      <c r="A234" s="7">
        <v>2017</v>
      </c>
      <c r="B234" t="s">
        <v>407</v>
      </c>
      <c r="C234" s="11" t="s">
        <v>2</v>
      </c>
      <c r="E234" s="13" t="s">
        <v>119</v>
      </c>
      <c r="F234" s="13" t="s">
        <v>119</v>
      </c>
      <c r="H234" s="15" t="s">
        <v>180</v>
      </c>
      <c r="I234" s="5" t="s">
        <v>269</v>
      </c>
      <c r="J234" s="5"/>
      <c r="K234" s="18" t="s">
        <v>521</v>
      </c>
      <c r="L234" s="11" t="s">
        <v>11</v>
      </c>
      <c r="O234" s="5" t="s">
        <v>274</v>
      </c>
      <c r="P234" s="5" t="s">
        <v>275</v>
      </c>
      <c r="Q234" s="5" t="s">
        <v>281</v>
      </c>
      <c r="R234" s="5" t="s">
        <v>274</v>
      </c>
      <c r="S234" s="5" t="s">
        <v>275</v>
      </c>
      <c r="T234" s="5" t="s">
        <v>284</v>
      </c>
      <c r="U234" s="18" t="s">
        <v>521</v>
      </c>
      <c r="V234" s="20">
        <v>42817</v>
      </c>
      <c r="W234" s="20">
        <v>42817</v>
      </c>
      <c r="X234" s="7">
        <v>167</v>
      </c>
      <c r="Y234">
        <v>300</v>
      </c>
      <c r="Z234">
        <v>0</v>
      </c>
      <c r="AE234" s="20">
        <v>42829</v>
      </c>
      <c r="AF234" t="s">
        <v>554</v>
      </c>
      <c r="AG234">
        <v>2017</v>
      </c>
      <c r="AH234" s="20">
        <v>42829</v>
      </c>
    </row>
    <row r="235" spans="1:34" ht="63.75">
      <c r="A235" s="7">
        <v>2017</v>
      </c>
      <c r="B235" t="s">
        <v>407</v>
      </c>
      <c r="C235" s="11" t="s">
        <v>2</v>
      </c>
      <c r="E235" s="13" t="s">
        <v>119</v>
      </c>
      <c r="F235" s="13" t="s">
        <v>119</v>
      </c>
      <c r="H235" s="15" t="s">
        <v>175</v>
      </c>
      <c r="I235" s="22" t="s">
        <v>214</v>
      </c>
      <c r="J235" s="22" t="s">
        <v>215</v>
      </c>
      <c r="K235" s="18" t="s">
        <v>521</v>
      </c>
      <c r="L235" s="11" t="s">
        <v>11</v>
      </c>
      <c r="O235" s="5" t="s">
        <v>274</v>
      </c>
      <c r="P235" s="5" t="s">
        <v>275</v>
      </c>
      <c r="Q235" s="5" t="s">
        <v>281</v>
      </c>
      <c r="R235" s="5" t="s">
        <v>274</v>
      </c>
      <c r="S235" s="5" t="s">
        <v>275</v>
      </c>
      <c r="T235" s="5" t="s">
        <v>284</v>
      </c>
      <c r="U235" s="18" t="s">
        <v>521</v>
      </c>
      <c r="V235" s="20">
        <v>42817</v>
      </c>
      <c r="W235" s="20">
        <v>42817</v>
      </c>
      <c r="X235" s="7">
        <v>168</v>
      </c>
      <c r="Y235">
        <v>300</v>
      </c>
      <c r="Z235">
        <v>0</v>
      </c>
      <c r="AA235" s="42">
        <v>42818</v>
      </c>
      <c r="AB235" s="38" t="s">
        <v>1365</v>
      </c>
      <c r="AE235" s="20">
        <v>42829</v>
      </c>
      <c r="AF235" t="s">
        <v>554</v>
      </c>
      <c r="AG235">
        <v>2017</v>
      </c>
      <c r="AH235" s="20">
        <v>42829</v>
      </c>
    </row>
    <row r="236" spans="1:34" ht="63.75">
      <c r="A236" s="7">
        <v>2017</v>
      </c>
      <c r="B236" t="s">
        <v>407</v>
      </c>
      <c r="C236" s="11" t="s">
        <v>2</v>
      </c>
      <c r="E236" s="13" t="s">
        <v>114</v>
      </c>
      <c r="F236" s="13" t="s">
        <v>114</v>
      </c>
      <c r="H236" s="15" t="s">
        <v>446</v>
      </c>
      <c r="I236" s="5" t="s">
        <v>242</v>
      </c>
      <c r="J236" s="5" t="s">
        <v>272</v>
      </c>
      <c r="K236" s="18" t="s">
        <v>521</v>
      </c>
      <c r="L236" s="11" t="s">
        <v>11</v>
      </c>
      <c r="O236" s="5" t="s">
        <v>274</v>
      </c>
      <c r="P236" s="5" t="s">
        <v>275</v>
      </c>
      <c r="Q236" s="5" t="s">
        <v>281</v>
      </c>
      <c r="R236" s="5" t="s">
        <v>274</v>
      </c>
      <c r="S236" s="5" t="s">
        <v>275</v>
      </c>
      <c r="T236" s="5" t="s">
        <v>284</v>
      </c>
      <c r="U236" s="18" t="s">
        <v>521</v>
      </c>
      <c r="V236" s="20">
        <v>42817</v>
      </c>
      <c r="W236" s="20">
        <v>42817</v>
      </c>
      <c r="X236" s="7">
        <v>169</v>
      </c>
      <c r="Y236">
        <v>300</v>
      </c>
      <c r="Z236">
        <v>0</v>
      </c>
      <c r="AE236" s="20">
        <v>42829</v>
      </c>
      <c r="AF236" t="s">
        <v>554</v>
      </c>
      <c r="AG236">
        <v>2017</v>
      </c>
      <c r="AH236" s="20">
        <v>42829</v>
      </c>
    </row>
    <row r="237" spans="1:34" ht="76.5">
      <c r="A237" s="7">
        <v>2017</v>
      </c>
      <c r="B237" t="s">
        <v>407</v>
      </c>
      <c r="C237" s="11" t="s">
        <v>2</v>
      </c>
      <c r="E237" s="13" t="s">
        <v>115</v>
      </c>
      <c r="F237" s="13" t="s">
        <v>115</v>
      </c>
      <c r="H237" s="15" t="s">
        <v>522</v>
      </c>
      <c r="I237" s="5" t="s">
        <v>233</v>
      </c>
      <c r="J237" s="5" t="s">
        <v>192</v>
      </c>
      <c r="K237" s="18" t="s">
        <v>523</v>
      </c>
      <c r="L237" s="11" t="s">
        <v>11</v>
      </c>
      <c r="O237" s="5" t="s">
        <v>274</v>
      </c>
      <c r="P237" s="5" t="s">
        <v>275</v>
      </c>
      <c r="Q237" s="5" t="s">
        <v>281</v>
      </c>
      <c r="R237" s="5" t="s">
        <v>274</v>
      </c>
      <c r="S237" s="5" t="s">
        <v>275</v>
      </c>
      <c r="T237" s="5" t="s">
        <v>279</v>
      </c>
      <c r="U237" s="18" t="s">
        <v>523</v>
      </c>
      <c r="V237" s="20">
        <v>42817</v>
      </c>
      <c r="W237" s="20">
        <v>42817</v>
      </c>
      <c r="X237" s="7">
        <v>170</v>
      </c>
      <c r="Y237">
        <v>300</v>
      </c>
      <c r="Z237">
        <v>0</v>
      </c>
      <c r="AE237" s="20">
        <v>42829</v>
      </c>
      <c r="AF237" t="s">
        <v>554</v>
      </c>
      <c r="AG237">
        <v>2017</v>
      </c>
      <c r="AH237" s="20">
        <v>42829</v>
      </c>
    </row>
    <row r="238" spans="1:34" ht="89.25">
      <c r="A238" s="7">
        <v>2017</v>
      </c>
      <c r="B238" t="s">
        <v>407</v>
      </c>
      <c r="C238" s="11" t="s">
        <v>2</v>
      </c>
      <c r="E238" s="13" t="s">
        <v>114</v>
      </c>
      <c r="F238" s="13" t="s">
        <v>114</v>
      </c>
      <c r="H238" s="15" t="s">
        <v>524</v>
      </c>
      <c r="I238" s="5" t="s">
        <v>525</v>
      </c>
      <c r="J238" s="5" t="s">
        <v>526</v>
      </c>
      <c r="K238" s="18" t="s">
        <v>527</v>
      </c>
      <c r="L238" s="11" t="s">
        <v>11</v>
      </c>
      <c r="O238" s="5" t="s">
        <v>274</v>
      </c>
      <c r="P238" s="5" t="s">
        <v>275</v>
      </c>
      <c r="Q238" s="5" t="s">
        <v>281</v>
      </c>
      <c r="R238" s="5" t="s">
        <v>274</v>
      </c>
      <c r="S238" s="5" t="s">
        <v>275</v>
      </c>
      <c r="T238" s="5" t="s">
        <v>284</v>
      </c>
      <c r="U238" s="18" t="s">
        <v>527</v>
      </c>
      <c r="V238" s="20">
        <v>42816</v>
      </c>
      <c r="W238" s="20">
        <v>42816</v>
      </c>
      <c r="X238" s="7">
        <v>171</v>
      </c>
      <c r="Y238">
        <f>300+600</f>
        <v>900</v>
      </c>
      <c r="Z238">
        <v>0</v>
      </c>
      <c r="AA238" s="42">
        <v>42821</v>
      </c>
      <c r="AB238" s="38" t="s">
        <v>1383</v>
      </c>
      <c r="AC238" s="38" t="s">
        <v>1242</v>
      </c>
      <c r="AE238" s="20">
        <v>42829</v>
      </c>
      <c r="AF238" t="s">
        <v>554</v>
      </c>
      <c r="AG238">
        <v>2017</v>
      </c>
      <c r="AH238" s="20">
        <v>42829</v>
      </c>
    </row>
    <row r="239" spans="1:34" ht="76.5">
      <c r="A239" s="7">
        <v>2017</v>
      </c>
      <c r="B239" t="s">
        <v>407</v>
      </c>
      <c r="C239" s="11" t="s">
        <v>2</v>
      </c>
      <c r="E239" s="13" t="s">
        <v>408</v>
      </c>
      <c r="F239" s="13" t="s">
        <v>408</v>
      </c>
      <c r="H239" s="15" t="s">
        <v>528</v>
      </c>
      <c r="I239" s="5" t="s">
        <v>212</v>
      </c>
      <c r="J239" s="5" t="s">
        <v>261</v>
      </c>
      <c r="K239" s="18" t="s">
        <v>529</v>
      </c>
      <c r="L239" s="11" t="s">
        <v>11</v>
      </c>
      <c r="O239" s="5" t="s">
        <v>274</v>
      </c>
      <c r="P239" s="5" t="s">
        <v>275</v>
      </c>
      <c r="Q239" s="5" t="s">
        <v>281</v>
      </c>
      <c r="R239" s="5" t="s">
        <v>274</v>
      </c>
      <c r="S239" s="5" t="s">
        <v>275</v>
      </c>
      <c r="T239" s="5" t="s">
        <v>276</v>
      </c>
      <c r="U239" s="18" t="s">
        <v>529</v>
      </c>
      <c r="V239" s="20">
        <v>42818</v>
      </c>
      <c r="W239" s="20">
        <v>42818</v>
      </c>
      <c r="X239" s="7">
        <v>172</v>
      </c>
      <c r="Y239">
        <f>400+204+770.04</f>
        <v>1374.04</v>
      </c>
      <c r="Z239">
        <v>225.96</v>
      </c>
      <c r="AA239" s="42">
        <v>42823</v>
      </c>
      <c r="AB239" s="38" t="s">
        <v>1393</v>
      </c>
      <c r="AC239" s="38" t="s">
        <v>1277</v>
      </c>
      <c r="AE239" s="20">
        <v>42829</v>
      </c>
      <c r="AF239" t="s">
        <v>554</v>
      </c>
      <c r="AG239">
        <v>2017</v>
      </c>
      <c r="AH239" s="20">
        <v>42829</v>
      </c>
    </row>
    <row r="240" spans="1:34" ht="38.25">
      <c r="A240" s="7">
        <v>2017</v>
      </c>
      <c r="B240" t="s">
        <v>407</v>
      </c>
      <c r="C240" s="11" t="s">
        <v>2</v>
      </c>
      <c r="E240" s="13" t="s">
        <v>111</v>
      </c>
      <c r="F240" s="13" t="s">
        <v>111</v>
      </c>
      <c r="H240" s="15" t="s">
        <v>158</v>
      </c>
      <c r="I240" s="5" t="s">
        <v>205</v>
      </c>
      <c r="J240" s="5" t="s">
        <v>200</v>
      </c>
      <c r="K240" s="18" t="s">
        <v>530</v>
      </c>
      <c r="L240" s="11" t="s">
        <v>11</v>
      </c>
      <c r="O240" s="5" t="s">
        <v>274</v>
      </c>
      <c r="P240" s="5" t="s">
        <v>275</v>
      </c>
      <c r="Q240" s="5" t="s">
        <v>281</v>
      </c>
      <c r="R240" s="5" t="s">
        <v>274</v>
      </c>
      <c r="S240" s="5" t="s">
        <v>275</v>
      </c>
      <c r="T240" s="5" t="s">
        <v>276</v>
      </c>
      <c r="U240" s="18" t="s">
        <v>530</v>
      </c>
      <c r="V240" s="19">
        <v>42817</v>
      </c>
      <c r="W240" s="20">
        <v>42817</v>
      </c>
      <c r="X240" s="7">
        <v>173</v>
      </c>
      <c r="Y240">
        <f>300+204+1400.05</f>
        <v>1904.05</v>
      </c>
      <c r="Z240">
        <v>0</v>
      </c>
      <c r="AC240" s="38" t="s">
        <v>1266</v>
      </c>
      <c r="AE240" s="20">
        <v>42829</v>
      </c>
      <c r="AF240" t="s">
        <v>554</v>
      </c>
      <c r="AG240">
        <v>2017</v>
      </c>
      <c r="AH240" s="20">
        <v>42829</v>
      </c>
    </row>
    <row r="241" spans="1:34" ht="63.75">
      <c r="A241" s="7">
        <v>2017</v>
      </c>
      <c r="B241" t="s">
        <v>407</v>
      </c>
      <c r="C241" s="11" t="s">
        <v>2</v>
      </c>
      <c r="E241" s="13" t="s">
        <v>115</v>
      </c>
      <c r="F241" s="13" t="s">
        <v>115</v>
      </c>
      <c r="H241" s="15" t="s">
        <v>531</v>
      </c>
      <c r="I241" s="5" t="s">
        <v>237</v>
      </c>
      <c r="J241" s="5" t="s">
        <v>229</v>
      </c>
      <c r="K241" s="18" t="s">
        <v>532</v>
      </c>
      <c r="L241" s="11" t="s">
        <v>11</v>
      </c>
      <c r="O241" s="5" t="s">
        <v>274</v>
      </c>
      <c r="P241" s="5" t="s">
        <v>275</v>
      </c>
      <c r="Q241" s="5" t="s">
        <v>281</v>
      </c>
      <c r="R241" s="5" t="s">
        <v>274</v>
      </c>
      <c r="S241" s="5" t="s">
        <v>275</v>
      </c>
      <c r="T241" s="5" t="s">
        <v>279</v>
      </c>
      <c r="U241" s="18" t="s">
        <v>532</v>
      </c>
      <c r="V241" s="20">
        <v>42817</v>
      </c>
      <c r="W241" s="20">
        <v>42817</v>
      </c>
      <c r="X241" s="7">
        <v>174</v>
      </c>
      <c r="Y241">
        <f>300+142+660</f>
        <v>1102</v>
      </c>
      <c r="Z241">
        <v>0</v>
      </c>
      <c r="AA241" s="42">
        <v>42818</v>
      </c>
      <c r="AB241" s="38" t="s">
        <v>1395</v>
      </c>
      <c r="AC241" s="38" t="s">
        <v>1278</v>
      </c>
      <c r="AE241" s="20">
        <v>42829</v>
      </c>
      <c r="AF241" t="s">
        <v>554</v>
      </c>
      <c r="AG241">
        <v>2017</v>
      </c>
      <c r="AH241" s="20">
        <v>42829</v>
      </c>
    </row>
    <row r="242" spans="1:34" ht="63.75">
      <c r="A242" s="7">
        <v>2017</v>
      </c>
      <c r="B242" t="s">
        <v>407</v>
      </c>
      <c r="C242" s="11" t="s">
        <v>2</v>
      </c>
      <c r="E242" s="13" t="s">
        <v>117</v>
      </c>
      <c r="F242" s="13" t="s">
        <v>117</v>
      </c>
      <c r="H242" s="15" t="s">
        <v>533</v>
      </c>
      <c r="I242" s="5" t="s">
        <v>191</v>
      </c>
      <c r="J242" s="5" t="s">
        <v>251</v>
      </c>
      <c r="K242" s="18" t="s">
        <v>534</v>
      </c>
      <c r="L242" s="11" t="s">
        <v>11</v>
      </c>
      <c r="O242" s="5" t="s">
        <v>274</v>
      </c>
      <c r="P242" s="5" t="s">
        <v>275</v>
      </c>
      <c r="Q242" s="5" t="s">
        <v>281</v>
      </c>
      <c r="R242" s="5" t="s">
        <v>274</v>
      </c>
      <c r="S242" s="5" t="s">
        <v>275</v>
      </c>
      <c r="T242" s="5" t="s">
        <v>276</v>
      </c>
      <c r="U242" s="18" t="s">
        <v>534</v>
      </c>
      <c r="V242" s="20">
        <v>42818</v>
      </c>
      <c r="W242" s="20">
        <v>42818</v>
      </c>
      <c r="X242" s="7">
        <v>175</v>
      </c>
      <c r="Y242">
        <f>500+996+173</f>
        <v>1669</v>
      </c>
      <c r="Z242">
        <v>31</v>
      </c>
      <c r="AE242" s="20">
        <v>42829</v>
      </c>
      <c r="AF242" t="s">
        <v>554</v>
      </c>
      <c r="AG242">
        <v>2017</v>
      </c>
      <c r="AH242" s="20">
        <v>42829</v>
      </c>
    </row>
    <row r="243" spans="1:34" ht="63.75">
      <c r="A243" s="7">
        <v>2017</v>
      </c>
      <c r="B243" t="s">
        <v>407</v>
      </c>
      <c r="C243" s="11" t="s">
        <v>2</v>
      </c>
      <c r="E243" s="13" t="s">
        <v>111</v>
      </c>
      <c r="F243" s="13" t="s">
        <v>111</v>
      </c>
      <c r="H243" s="15" t="s">
        <v>518</v>
      </c>
      <c r="I243" s="5" t="s">
        <v>192</v>
      </c>
      <c r="J243" s="5" t="s">
        <v>216</v>
      </c>
      <c r="K243" s="18" t="s">
        <v>534</v>
      </c>
      <c r="L243" s="11" t="s">
        <v>11</v>
      </c>
      <c r="O243" s="5" t="s">
        <v>274</v>
      </c>
      <c r="P243" s="5" t="s">
        <v>275</v>
      </c>
      <c r="Q243" s="5" t="s">
        <v>281</v>
      </c>
      <c r="R243" s="5" t="s">
        <v>274</v>
      </c>
      <c r="S243" s="5" t="s">
        <v>275</v>
      </c>
      <c r="T243" s="5" t="s">
        <v>276</v>
      </c>
      <c r="U243" s="18" t="s">
        <v>534</v>
      </c>
      <c r="V243" s="20">
        <v>42818</v>
      </c>
      <c r="W243" s="20">
        <v>42818</v>
      </c>
      <c r="X243" s="7">
        <v>176</v>
      </c>
      <c r="Y243">
        <v>300</v>
      </c>
      <c r="Z243">
        <v>0</v>
      </c>
      <c r="AE243" s="20">
        <v>42829</v>
      </c>
      <c r="AF243" t="s">
        <v>554</v>
      </c>
      <c r="AG243">
        <v>2017</v>
      </c>
      <c r="AH243" s="20">
        <v>42829</v>
      </c>
    </row>
    <row r="244" spans="1:34" ht="38.25">
      <c r="A244" s="7">
        <v>2017</v>
      </c>
      <c r="B244" t="s">
        <v>407</v>
      </c>
      <c r="C244" s="11" t="s">
        <v>2</v>
      </c>
      <c r="E244" s="13" t="s">
        <v>112</v>
      </c>
      <c r="F244" s="13" t="s">
        <v>112</v>
      </c>
      <c r="H244" s="15" t="s">
        <v>179</v>
      </c>
      <c r="I244" s="5" t="s">
        <v>184</v>
      </c>
      <c r="J244" s="5" t="s">
        <v>246</v>
      </c>
      <c r="K244" s="18" t="s">
        <v>535</v>
      </c>
      <c r="L244" s="11" t="s">
        <v>11</v>
      </c>
      <c r="O244" s="5" t="s">
        <v>274</v>
      </c>
      <c r="P244" s="5" t="s">
        <v>275</v>
      </c>
      <c r="Q244" s="5" t="s">
        <v>281</v>
      </c>
      <c r="R244" s="5" t="s">
        <v>274</v>
      </c>
      <c r="S244" s="5" t="s">
        <v>275</v>
      </c>
      <c r="T244" s="5" t="s">
        <v>276</v>
      </c>
      <c r="U244" s="18" t="s">
        <v>535</v>
      </c>
      <c r="V244" s="20">
        <v>42821</v>
      </c>
      <c r="W244" s="20">
        <v>42821</v>
      </c>
      <c r="X244" s="7">
        <v>177</v>
      </c>
      <c r="Y244">
        <f>300+204+996</f>
        <v>1500</v>
      </c>
      <c r="Z244">
        <v>0</v>
      </c>
      <c r="AE244" s="20">
        <v>42829</v>
      </c>
      <c r="AF244" t="s">
        <v>554</v>
      </c>
      <c r="AG244">
        <v>2017</v>
      </c>
      <c r="AH244" s="20">
        <v>42829</v>
      </c>
    </row>
    <row r="245" spans="1:34" ht="38.25">
      <c r="A245" s="7">
        <v>2017</v>
      </c>
      <c r="B245" t="s">
        <v>407</v>
      </c>
      <c r="C245" s="11" t="s">
        <v>2</v>
      </c>
      <c r="E245" s="13" t="s">
        <v>111</v>
      </c>
      <c r="F245" s="13" t="s">
        <v>111</v>
      </c>
      <c r="H245" s="15" t="s">
        <v>500</v>
      </c>
      <c r="I245" s="5" t="s">
        <v>197</v>
      </c>
      <c r="J245" s="5" t="s">
        <v>224</v>
      </c>
      <c r="K245" s="18" t="s">
        <v>536</v>
      </c>
      <c r="L245" s="11" t="s">
        <v>11</v>
      </c>
      <c r="O245" s="5" t="s">
        <v>274</v>
      </c>
      <c r="P245" s="5" t="s">
        <v>275</v>
      </c>
      <c r="Q245" s="5" t="s">
        <v>281</v>
      </c>
      <c r="R245" s="5" t="s">
        <v>274</v>
      </c>
      <c r="S245" s="5" t="s">
        <v>275</v>
      </c>
      <c r="T245" s="5" t="s">
        <v>283</v>
      </c>
      <c r="U245" s="18" t="s">
        <v>536</v>
      </c>
      <c r="V245" s="20">
        <v>42824</v>
      </c>
      <c r="W245" s="20">
        <v>42824</v>
      </c>
      <c r="X245" s="7">
        <v>178</v>
      </c>
      <c r="Y245">
        <v>300</v>
      </c>
      <c r="Z245">
        <v>0</v>
      </c>
      <c r="AE245" s="20">
        <v>42829</v>
      </c>
      <c r="AF245" t="s">
        <v>554</v>
      </c>
      <c r="AG245">
        <v>2017</v>
      </c>
      <c r="AH245" s="20">
        <v>42829</v>
      </c>
    </row>
    <row r="246" spans="1:34" ht="38.25">
      <c r="A246" s="7">
        <v>2017</v>
      </c>
      <c r="B246" t="s">
        <v>407</v>
      </c>
      <c r="C246" s="11" t="s">
        <v>2</v>
      </c>
      <c r="E246" s="13" t="s">
        <v>111</v>
      </c>
      <c r="F246" s="13" t="s">
        <v>111</v>
      </c>
      <c r="H246" s="15" t="s">
        <v>498</v>
      </c>
      <c r="I246" s="5" t="s">
        <v>183</v>
      </c>
      <c r="J246" s="5" t="s">
        <v>193</v>
      </c>
      <c r="K246" s="18" t="s">
        <v>536</v>
      </c>
      <c r="L246" s="11" t="s">
        <v>11</v>
      </c>
      <c r="O246" s="5" t="s">
        <v>274</v>
      </c>
      <c r="P246" s="5" t="s">
        <v>275</v>
      </c>
      <c r="Q246" s="5" t="s">
        <v>281</v>
      </c>
      <c r="R246" s="5" t="s">
        <v>274</v>
      </c>
      <c r="S246" s="5" t="s">
        <v>275</v>
      </c>
      <c r="T246" s="5" t="s">
        <v>283</v>
      </c>
      <c r="U246" s="18" t="s">
        <v>536</v>
      </c>
      <c r="V246" s="20">
        <v>42824</v>
      </c>
      <c r="W246" s="20">
        <v>42824</v>
      </c>
      <c r="X246" s="7">
        <v>179</v>
      </c>
      <c r="Y246">
        <v>300</v>
      </c>
      <c r="Z246">
        <v>0</v>
      </c>
      <c r="AE246" s="20">
        <v>42829</v>
      </c>
      <c r="AF246" t="s">
        <v>554</v>
      </c>
      <c r="AG246">
        <v>2017</v>
      </c>
      <c r="AH246" s="20">
        <v>42829</v>
      </c>
    </row>
    <row r="247" spans="1:34" ht="38.25">
      <c r="A247" s="7">
        <v>2017</v>
      </c>
      <c r="B247" t="s">
        <v>407</v>
      </c>
      <c r="C247" s="11" t="s">
        <v>2</v>
      </c>
      <c r="E247" s="13" t="s">
        <v>409</v>
      </c>
      <c r="F247" s="13" t="s">
        <v>409</v>
      </c>
      <c r="H247" s="15" t="s">
        <v>501</v>
      </c>
      <c r="I247" s="5" t="s">
        <v>196</v>
      </c>
      <c r="J247" s="5" t="s">
        <v>196</v>
      </c>
      <c r="K247" s="18" t="s">
        <v>536</v>
      </c>
      <c r="L247" s="11" t="s">
        <v>11</v>
      </c>
      <c r="O247" s="5" t="s">
        <v>274</v>
      </c>
      <c r="P247" s="5" t="s">
        <v>275</v>
      </c>
      <c r="Q247" s="5" t="s">
        <v>281</v>
      </c>
      <c r="R247" s="5" t="s">
        <v>274</v>
      </c>
      <c r="S247" s="5" t="s">
        <v>275</v>
      </c>
      <c r="T247" s="5" t="s">
        <v>283</v>
      </c>
      <c r="U247" s="18" t="s">
        <v>536</v>
      </c>
      <c r="V247" s="20">
        <v>42824</v>
      </c>
      <c r="W247" s="20">
        <v>42824</v>
      </c>
      <c r="X247" s="7">
        <v>180</v>
      </c>
      <c r="Y247">
        <f>300+500</f>
        <v>800</v>
      </c>
      <c r="Z247">
        <v>0</v>
      </c>
      <c r="AA247" s="42">
        <v>42824</v>
      </c>
      <c r="AB247" s="38" t="s">
        <v>1359</v>
      </c>
      <c r="AC247" s="38" t="s">
        <v>1231</v>
      </c>
      <c r="AE247" s="20">
        <v>42829</v>
      </c>
      <c r="AF247" t="s">
        <v>554</v>
      </c>
      <c r="AG247">
        <v>2017</v>
      </c>
      <c r="AH247" s="20">
        <v>42829</v>
      </c>
    </row>
    <row r="248" spans="1:34" ht="38.25">
      <c r="A248" s="7">
        <v>2017</v>
      </c>
      <c r="B248" t="s">
        <v>407</v>
      </c>
      <c r="C248" s="11" t="s">
        <v>2</v>
      </c>
      <c r="E248" s="13" t="s">
        <v>119</v>
      </c>
      <c r="F248" s="13" t="s">
        <v>119</v>
      </c>
      <c r="H248" s="15" t="s">
        <v>145</v>
      </c>
      <c r="I248" s="5" t="s">
        <v>199</v>
      </c>
      <c r="J248" s="5" t="s">
        <v>254</v>
      </c>
      <c r="K248" s="18" t="s">
        <v>537</v>
      </c>
      <c r="L248" s="11" t="s">
        <v>11</v>
      </c>
      <c r="O248" s="5" t="s">
        <v>274</v>
      </c>
      <c r="P248" s="5" t="s">
        <v>275</v>
      </c>
      <c r="Q248" s="5" t="s">
        <v>281</v>
      </c>
      <c r="R248" s="5" t="s">
        <v>274</v>
      </c>
      <c r="S248" s="5" t="s">
        <v>275</v>
      </c>
      <c r="T248" s="5" t="s">
        <v>284</v>
      </c>
      <c r="U248" s="18" t="s">
        <v>537</v>
      </c>
      <c r="V248" s="20">
        <v>42823</v>
      </c>
      <c r="W248" s="20">
        <v>42823</v>
      </c>
      <c r="X248" s="7">
        <v>181</v>
      </c>
      <c r="Y248">
        <v>400</v>
      </c>
      <c r="Z248">
        <v>0</v>
      </c>
      <c r="AE248" s="20">
        <v>42829</v>
      </c>
      <c r="AF248" t="s">
        <v>554</v>
      </c>
      <c r="AG248">
        <v>2017</v>
      </c>
      <c r="AH248" s="20">
        <v>42829</v>
      </c>
    </row>
    <row r="249" spans="1:34" ht="38.25">
      <c r="A249" s="7">
        <v>2017</v>
      </c>
      <c r="B249" t="s">
        <v>407</v>
      </c>
      <c r="C249" s="11" t="s">
        <v>2</v>
      </c>
      <c r="E249" s="13" t="s">
        <v>119</v>
      </c>
      <c r="F249" s="13" t="s">
        <v>119</v>
      </c>
      <c r="H249" s="15" t="s">
        <v>141</v>
      </c>
      <c r="I249" s="5" t="s">
        <v>194</v>
      </c>
      <c r="J249" s="5" t="s">
        <v>252</v>
      </c>
      <c r="K249" s="18" t="s">
        <v>537</v>
      </c>
      <c r="L249" s="11" t="s">
        <v>11</v>
      </c>
      <c r="O249" s="5" t="s">
        <v>274</v>
      </c>
      <c r="P249" s="5" t="s">
        <v>275</v>
      </c>
      <c r="Q249" s="5" t="s">
        <v>281</v>
      </c>
      <c r="R249" s="5" t="s">
        <v>274</v>
      </c>
      <c r="S249" s="5" t="s">
        <v>275</v>
      </c>
      <c r="T249" s="5" t="s">
        <v>284</v>
      </c>
      <c r="U249" s="18" t="s">
        <v>537</v>
      </c>
      <c r="V249" s="20">
        <v>42823</v>
      </c>
      <c r="W249" s="20">
        <v>42823</v>
      </c>
      <c r="X249" s="7">
        <v>182</v>
      </c>
      <c r="Y249">
        <v>400</v>
      </c>
      <c r="Z249">
        <v>0</v>
      </c>
      <c r="AE249" s="20">
        <v>42829</v>
      </c>
      <c r="AF249" t="s">
        <v>554</v>
      </c>
      <c r="AG249">
        <v>2017</v>
      </c>
      <c r="AH249" s="20">
        <v>42829</v>
      </c>
    </row>
    <row r="250" spans="1:34" ht="38.25">
      <c r="A250" s="7">
        <v>2017</v>
      </c>
      <c r="B250" t="s">
        <v>407</v>
      </c>
      <c r="C250" s="11" t="s">
        <v>2</v>
      </c>
      <c r="E250" s="13" t="s">
        <v>124</v>
      </c>
      <c r="F250" s="13" t="s">
        <v>124</v>
      </c>
      <c r="H250" s="15" t="s">
        <v>161</v>
      </c>
      <c r="I250" s="5" t="s">
        <v>219</v>
      </c>
      <c r="J250" s="5" t="s">
        <v>259</v>
      </c>
      <c r="K250" s="18" t="s">
        <v>538</v>
      </c>
      <c r="L250" s="11" t="s">
        <v>11</v>
      </c>
      <c r="O250" s="5" t="s">
        <v>274</v>
      </c>
      <c r="P250" s="5" t="s">
        <v>275</v>
      </c>
      <c r="Q250" s="5" t="s">
        <v>281</v>
      </c>
      <c r="R250" s="5" t="s">
        <v>274</v>
      </c>
      <c r="S250" s="5" t="s">
        <v>275</v>
      </c>
      <c r="T250" s="5" t="s">
        <v>284</v>
      </c>
      <c r="U250" s="18" t="s">
        <v>538</v>
      </c>
      <c r="V250" s="20">
        <v>42822</v>
      </c>
      <c r="W250" s="20">
        <v>42822</v>
      </c>
      <c r="X250" s="7">
        <v>183</v>
      </c>
      <c r="Y250">
        <f>400+600</f>
        <v>1000</v>
      </c>
      <c r="Z250">
        <v>0</v>
      </c>
      <c r="AE250" s="20">
        <v>42829</v>
      </c>
      <c r="AF250" t="s">
        <v>554</v>
      </c>
      <c r="AG250">
        <v>2017</v>
      </c>
      <c r="AH250" s="20">
        <v>42829</v>
      </c>
    </row>
    <row r="251" spans="1:34" ht="63.75">
      <c r="A251" s="7">
        <v>2017</v>
      </c>
      <c r="B251" t="s">
        <v>407</v>
      </c>
      <c r="C251" s="11" t="s">
        <v>2</v>
      </c>
      <c r="E251" s="13" t="s">
        <v>408</v>
      </c>
      <c r="F251" s="13" t="s">
        <v>408</v>
      </c>
      <c r="H251" s="15" t="s">
        <v>528</v>
      </c>
      <c r="I251" s="5" t="s">
        <v>212</v>
      </c>
      <c r="J251" s="5" t="s">
        <v>261</v>
      </c>
      <c r="K251" s="18" t="s">
        <v>539</v>
      </c>
      <c r="L251" s="11" t="s">
        <v>11</v>
      </c>
      <c r="O251" s="5" t="s">
        <v>274</v>
      </c>
      <c r="P251" s="5" t="s">
        <v>275</v>
      </c>
      <c r="Q251" s="5" t="s">
        <v>281</v>
      </c>
      <c r="R251" s="5" t="s">
        <v>274</v>
      </c>
      <c r="S251" s="5" t="s">
        <v>275</v>
      </c>
      <c r="T251" s="5" t="s">
        <v>276</v>
      </c>
      <c r="U251" s="18" t="s">
        <v>539</v>
      </c>
      <c r="V251" s="20">
        <v>42825</v>
      </c>
      <c r="W251" s="20">
        <v>42825</v>
      </c>
      <c r="X251" s="7">
        <v>184</v>
      </c>
      <c r="Y251">
        <f>400+204+985.24</f>
        <v>1589.24</v>
      </c>
      <c r="Z251">
        <v>0</v>
      </c>
      <c r="AE251" s="20">
        <v>42829</v>
      </c>
      <c r="AF251" t="s">
        <v>554</v>
      </c>
      <c r="AG251">
        <v>2017</v>
      </c>
      <c r="AH251" s="20">
        <v>42829</v>
      </c>
    </row>
    <row r="252" spans="1:34" ht="63.75">
      <c r="A252" s="7">
        <v>2017</v>
      </c>
      <c r="B252" t="s">
        <v>407</v>
      </c>
      <c r="C252" s="11" t="s">
        <v>2</v>
      </c>
      <c r="E252" s="13" t="s">
        <v>119</v>
      </c>
      <c r="F252" s="13" t="s">
        <v>119</v>
      </c>
      <c r="H252" s="15" t="s">
        <v>145</v>
      </c>
      <c r="I252" s="5" t="s">
        <v>199</v>
      </c>
      <c r="J252" s="5" t="s">
        <v>254</v>
      </c>
      <c r="K252" s="18" t="s">
        <v>540</v>
      </c>
      <c r="L252" s="11" t="s">
        <v>11</v>
      </c>
      <c r="O252" s="5" t="s">
        <v>274</v>
      </c>
      <c r="P252" s="5" t="s">
        <v>275</v>
      </c>
      <c r="Q252" s="5" t="s">
        <v>281</v>
      </c>
      <c r="R252" s="5" t="s">
        <v>274</v>
      </c>
      <c r="S252" s="5" t="s">
        <v>275</v>
      </c>
      <c r="T252" s="5" t="s">
        <v>276</v>
      </c>
      <c r="U252" s="18" t="s">
        <v>540</v>
      </c>
      <c r="V252" s="20">
        <v>42829</v>
      </c>
      <c r="W252" s="20">
        <v>42829</v>
      </c>
      <c r="X252" s="7">
        <v>185</v>
      </c>
      <c r="Y252">
        <v>400</v>
      </c>
      <c r="Z252">
        <v>0</v>
      </c>
      <c r="AE252" s="20">
        <v>42829</v>
      </c>
      <c r="AF252" t="s">
        <v>554</v>
      </c>
      <c r="AG252">
        <v>2017</v>
      </c>
      <c r="AH252" s="20">
        <v>42829</v>
      </c>
    </row>
    <row r="253" spans="1:34" ht="63.75">
      <c r="A253" s="7">
        <v>2017</v>
      </c>
      <c r="B253" t="s">
        <v>407</v>
      </c>
      <c r="C253" s="11" t="s">
        <v>2</v>
      </c>
      <c r="E253" s="13" t="s">
        <v>127</v>
      </c>
      <c r="F253" s="13" t="s">
        <v>127</v>
      </c>
      <c r="H253" s="15" t="s">
        <v>136</v>
      </c>
      <c r="I253" s="5" t="s">
        <v>187</v>
      </c>
      <c r="J253" s="5" t="s">
        <v>249</v>
      </c>
      <c r="K253" s="18" t="s">
        <v>540</v>
      </c>
      <c r="L253" s="11" t="s">
        <v>11</v>
      </c>
      <c r="O253" s="5" t="s">
        <v>274</v>
      </c>
      <c r="P253" s="5" t="s">
        <v>275</v>
      </c>
      <c r="Q253" s="5" t="s">
        <v>281</v>
      </c>
      <c r="R253" s="5" t="s">
        <v>274</v>
      </c>
      <c r="S253" s="5" t="s">
        <v>275</v>
      </c>
      <c r="T253" s="5" t="s">
        <v>276</v>
      </c>
      <c r="U253" s="18" t="s">
        <v>540</v>
      </c>
      <c r="V253" s="20">
        <v>42829</v>
      </c>
      <c r="W253" s="20">
        <v>42829</v>
      </c>
      <c r="X253" s="7">
        <v>186</v>
      </c>
      <c r="Y253">
        <v>400</v>
      </c>
      <c r="Z253">
        <v>0</v>
      </c>
      <c r="AE253" s="20">
        <v>42829</v>
      </c>
      <c r="AF253" t="s">
        <v>554</v>
      </c>
      <c r="AG253">
        <v>2017</v>
      </c>
      <c r="AH253" s="20">
        <v>42829</v>
      </c>
    </row>
    <row r="254" spans="1:34" ht="51">
      <c r="A254" s="7">
        <v>2017</v>
      </c>
      <c r="B254" t="s">
        <v>407</v>
      </c>
      <c r="C254" s="11" t="s">
        <v>2</v>
      </c>
      <c r="E254" s="13" t="s">
        <v>119</v>
      </c>
      <c r="F254" s="13" t="s">
        <v>119</v>
      </c>
      <c r="H254" s="15" t="s">
        <v>511</v>
      </c>
      <c r="I254" s="5" t="s">
        <v>217</v>
      </c>
      <c r="J254" s="5" t="s">
        <v>220</v>
      </c>
      <c r="K254" s="18" t="s">
        <v>541</v>
      </c>
      <c r="L254" s="11" t="s">
        <v>11</v>
      </c>
      <c r="O254" s="5" t="s">
        <v>274</v>
      </c>
      <c r="P254" s="5" t="s">
        <v>275</v>
      </c>
      <c r="Q254" s="5" t="s">
        <v>279</v>
      </c>
      <c r="R254" s="5" t="s">
        <v>274</v>
      </c>
      <c r="S254" s="5" t="s">
        <v>275</v>
      </c>
      <c r="T254" s="5" t="s">
        <v>281</v>
      </c>
      <c r="U254" s="18" t="s">
        <v>541</v>
      </c>
      <c r="V254" s="20">
        <v>42824</v>
      </c>
      <c r="W254" s="20">
        <v>42824</v>
      </c>
      <c r="X254" s="7">
        <v>187</v>
      </c>
      <c r="Y254">
        <f>300+700</f>
        <v>1000</v>
      </c>
      <c r="Z254">
        <v>0</v>
      </c>
      <c r="AC254" s="38" t="s">
        <v>1341</v>
      </c>
      <c r="AE254" s="20">
        <v>42829</v>
      </c>
      <c r="AF254" t="s">
        <v>554</v>
      </c>
      <c r="AG254">
        <v>2017</v>
      </c>
      <c r="AH254" s="20">
        <v>42829</v>
      </c>
    </row>
    <row r="255" spans="1:34" ht="76.5">
      <c r="A255" s="7">
        <v>2017</v>
      </c>
      <c r="B255" t="s">
        <v>407</v>
      </c>
      <c r="C255" s="11" t="s">
        <v>2</v>
      </c>
      <c r="E255" s="13" t="s">
        <v>112</v>
      </c>
      <c r="F255" s="13" t="s">
        <v>112</v>
      </c>
      <c r="H255" s="15" t="s">
        <v>179</v>
      </c>
      <c r="I255" s="5" t="s">
        <v>184</v>
      </c>
      <c r="J255" s="5" t="s">
        <v>246</v>
      </c>
      <c r="K255" s="18" t="s">
        <v>542</v>
      </c>
      <c r="L255" s="11" t="s">
        <v>11</v>
      </c>
      <c r="O255" s="5" t="s">
        <v>274</v>
      </c>
      <c r="P255" s="5" t="s">
        <v>275</v>
      </c>
      <c r="Q255" s="5" t="s">
        <v>281</v>
      </c>
      <c r="R255" s="5" t="s">
        <v>274</v>
      </c>
      <c r="S255" s="5" t="s">
        <v>275</v>
      </c>
      <c r="T255" s="5" t="s">
        <v>276</v>
      </c>
      <c r="U255" s="18" t="s">
        <v>542</v>
      </c>
      <c r="V255" s="20">
        <v>42829</v>
      </c>
      <c r="W255" s="20">
        <v>42829</v>
      </c>
      <c r="X255" s="7">
        <v>188</v>
      </c>
      <c r="Y255">
        <f>300+62+1138.78</f>
        <v>1500.78</v>
      </c>
      <c r="Z255">
        <v>0</v>
      </c>
      <c r="AE255" s="20">
        <v>42829</v>
      </c>
      <c r="AF255" t="s">
        <v>554</v>
      </c>
      <c r="AG255">
        <v>2017</v>
      </c>
      <c r="AH255" s="20">
        <v>42829</v>
      </c>
    </row>
    <row r="256" spans="1:34" ht="63.75">
      <c r="A256" s="7">
        <v>2017</v>
      </c>
      <c r="B256" t="s">
        <v>407</v>
      </c>
      <c r="C256" s="11" t="s">
        <v>2</v>
      </c>
      <c r="E256" s="13" t="s">
        <v>111</v>
      </c>
      <c r="F256" s="13" t="s">
        <v>111</v>
      </c>
      <c r="H256" s="15" t="s">
        <v>158</v>
      </c>
      <c r="I256" s="5" t="s">
        <v>205</v>
      </c>
      <c r="J256" s="5" t="s">
        <v>200</v>
      </c>
      <c r="K256" s="18" t="s">
        <v>543</v>
      </c>
      <c r="L256" s="11" t="s">
        <v>11</v>
      </c>
      <c r="O256" s="5" t="s">
        <v>274</v>
      </c>
      <c r="P256" s="5" t="s">
        <v>275</v>
      </c>
      <c r="Q256" s="5" t="s">
        <v>281</v>
      </c>
      <c r="R256" s="5" t="s">
        <v>274</v>
      </c>
      <c r="S256" s="5" t="s">
        <v>275</v>
      </c>
      <c r="T256" s="5" t="s">
        <v>279</v>
      </c>
      <c r="U256" s="18" t="s">
        <v>543</v>
      </c>
      <c r="V256" s="20">
        <v>42829</v>
      </c>
      <c r="W256" s="20">
        <v>42829</v>
      </c>
      <c r="X256" s="7">
        <v>189</v>
      </c>
      <c r="Y256">
        <f>300+142+758</f>
        <v>1200</v>
      </c>
      <c r="Z256">
        <v>0</v>
      </c>
      <c r="AE256" s="20">
        <v>42829</v>
      </c>
      <c r="AF256" t="s">
        <v>554</v>
      </c>
      <c r="AG256">
        <v>2017</v>
      </c>
      <c r="AH256" s="20">
        <v>42829</v>
      </c>
    </row>
    <row r="257" spans="1:34" ht="38.25">
      <c r="A257" s="7">
        <v>2017</v>
      </c>
      <c r="B257" t="s">
        <v>407</v>
      </c>
      <c r="C257" s="11" t="s">
        <v>2</v>
      </c>
      <c r="E257" s="13" t="s">
        <v>129</v>
      </c>
      <c r="F257" s="13" t="s">
        <v>129</v>
      </c>
      <c r="H257" s="15" t="s">
        <v>181</v>
      </c>
      <c r="I257" s="5" t="s">
        <v>243</v>
      </c>
      <c r="J257" s="5" t="s">
        <v>273</v>
      </c>
      <c r="K257" s="18" t="s">
        <v>544</v>
      </c>
      <c r="L257" s="11" t="s">
        <v>11</v>
      </c>
      <c r="O257" s="5" t="s">
        <v>274</v>
      </c>
      <c r="P257" s="5" t="s">
        <v>275</v>
      </c>
      <c r="Q257" s="5" t="s">
        <v>281</v>
      </c>
      <c r="R257" s="5" t="s">
        <v>274</v>
      </c>
      <c r="S257" s="5" t="s">
        <v>275</v>
      </c>
      <c r="T257" s="5" t="s">
        <v>279</v>
      </c>
      <c r="U257" s="18" t="s">
        <v>544</v>
      </c>
      <c r="V257" s="20">
        <v>42829</v>
      </c>
      <c r="W257" s="20">
        <v>42829</v>
      </c>
      <c r="X257" s="7">
        <v>190</v>
      </c>
      <c r="Y257">
        <f>400+840.23</f>
        <v>1240.23</v>
      </c>
      <c r="Z257">
        <v>0</v>
      </c>
      <c r="AE257" s="20">
        <v>42829</v>
      </c>
      <c r="AF257" t="s">
        <v>554</v>
      </c>
      <c r="AG257">
        <v>2017</v>
      </c>
      <c r="AH257" s="20">
        <v>42829</v>
      </c>
    </row>
    <row r="258" spans="1:34" ht="38.25">
      <c r="A258" s="7">
        <v>2017</v>
      </c>
      <c r="B258" t="s">
        <v>407</v>
      </c>
      <c r="C258" s="11" t="s">
        <v>2</v>
      </c>
      <c r="E258" s="13" t="s">
        <v>122</v>
      </c>
      <c r="F258" s="13" t="s">
        <v>122</v>
      </c>
      <c r="H258" s="15" t="s">
        <v>150</v>
      </c>
      <c r="I258" s="5" t="s">
        <v>205</v>
      </c>
      <c r="J258" s="5" t="s">
        <v>257</v>
      </c>
      <c r="K258" s="18" t="s">
        <v>544</v>
      </c>
      <c r="L258" s="11" t="s">
        <v>11</v>
      </c>
      <c r="O258" s="5" t="s">
        <v>274</v>
      </c>
      <c r="P258" s="5" t="s">
        <v>275</v>
      </c>
      <c r="Q258" s="5" t="s">
        <v>281</v>
      </c>
      <c r="R258" s="5" t="s">
        <v>274</v>
      </c>
      <c r="S258" s="5" t="s">
        <v>275</v>
      </c>
      <c r="T258" s="5" t="s">
        <v>279</v>
      </c>
      <c r="U258" s="18" t="s">
        <v>544</v>
      </c>
      <c r="V258" s="20">
        <v>42829</v>
      </c>
      <c r="W258" s="20">
        <v>42829</v>
      </c>
      <c r="X258" s="7">
        <v>191</v>
      </c>
      <c r="Y258">
        <f>400+900</f>
        <v>1300</v>
      </c>
      <c r="Z258">
        <v>0</v>
      </c>
      <c r="AE258" s="20">
        <v>42829</v>
      </c>
      <c r="AF258" t="s">
        <v>554</v>
      </c>
      <c r="AG258">
        <v>2017</v>
      </c>
      <c r="AH258" s="20">
        <v>42829</v>
      </c>
    </row>
    <row r="259" spans="1:34" ht="89.25">
      <c r="A259" s="7">
        <v>2017</v>
      </c>
      <c r="B259" t="s">
        <v>556</v>
      </c>
      <c r="C259" s="11" t="s">
        <v>2</v>
      </c>
      <c r="E259" s="13" t="s">
        <v>118</v>
      </c>
      <c r="F259" s="13" t="s">
        <v>118</v>
      </c>
      <c r="H259" s="15" t="s">
        <v>557</v>
      </c>
      <c r="I259" s="4" t="s">
        <v>240</v>
      </c>
      <c r="J259" s="4" t="s">
        <v>558</v>
      </c>
      <c r="K259" s="18" t="s">
        <v>559</v>
      </c>
      <c r="L259" s="11" t="s">
        <v>11</v>
      </c>
      <c r="O259" s="4" t="s">
        <v>274</v>
      </c>
      <c r="P259" s="4" t="s">
        <v>275</v>
      </c>
      <c r="Q259" s="4" t="s">
        <v>281</v>
      </c>
      <c r="R259" s="4" t="s">
        <v>274</v>
      </c>
      <c r="S259" s="4" t="s">
        <v>274</v>
      </c>
      <c r="T259" s="4" t="s">
        <v>274</v>
      </c>
      <c r="U259" s="18" t="s">
        <v>559</v>
      </c>
      <c r="V259" s="19">
        <v>42830</v>
      </c>
      <c r="W259" s="20">
        <v>42832</v>
      </c>
      <c r="X259" s="7">
        <v>192</v>
      </c>
      <c r="Y259">
        <f>2400+7466.92+797.58</f>
        <v>10664.5</v>
      </c>
      <c r="Z259">
        <v>202.42</v>
      </c>
      <c r="AA259" s="42">
        <v>42849</v>
      </c>
      <c r="AB259" s="38" t="s">
        <v>1416</v>
      </c>
      <c r="AC259" s="38" t="s">
        <v>1228</v>
      </c>
      <c r="AE259" s="20">
        <v>42865</v>
      </c>
      <c r="AF259" t="s">
        <v>554</v>
      </c>
      <c r="AG259">
        <v>2017</v>
      </c>
      <c r="AH259" s="20">
        <v>42865</v>
      </c>
    </row>
    <row r="260" spans="1:34" ht="89.25">
      <c r="A260" s="7">
        <v>2017</v>
      </c>
      <c r="B260" t="s">
        <v>556</v>
      </c>
      <c r="C260" s="11" t="s">
        <v>2</v>
      </c>
      <c r="E260" s="13" t="s">
        <v>114</v>
      </c>
      <c r="F260" s="13" t="s">
        <v>114</v>
      </c>
      <c r="H260" s="15" t="s">
        <v>560</v>
      </c>
      <c r="I260" s="4" t="s">
        <v>244</v>
      </c>
      <c r="J260" s="4" t="s">
        <v>442</v>
      </c>
      <c r="K260" s="18" t="s">
        <v>561</v>
      </c>
      <c r="L260" s="11" t="s">
        <v>11</v>
      </c>
      <c r="O260" s="5" t="s">
        <v>274</v>
      </c>
      <c r="P260" s="5" t="s">
        <v>275</v>
      </c>
      <c r="Q260" s="5" t="s">
        <v>281</v>
      </c>
      <c r="R260" s="5" t="s">
        <v>274</v>
      </c>
      <c r="S260" s="5" t="s">
        <v>274</v>
      </c>
      <c r="T260" s="5" t="s">
        <v>276</v>
      </c>
      <c r="U260" s="18" t="s">
        <v>561</v>
      </c>
      <c r="V260" s="20">
        <v>42830</v>
      </c>
      <c r="W260" s="20">
        <v>42830</v>
      </c>
      <c r="X260" s="7">
        <v>193</v>
      </c>
      <c r="Y260">
        <f>850+1150</f>
        <v>2000</v>
      </c>
      <c r="Z260">
        <v>0</v>
      </c>
      <c r="AA260" s="42">
        <v>42861</v>
      </c>
      <c r="AB260" s="38" t="s">
        <v>1463</v>
      </c>
      <c r="AC260" s="38" t="s">
        <v>1313</v>
      </c>
      <c r="AE260" s="20">
        <v>42865</v>
      </c>
      <c r="AF260" t="s">
        <v>554</v>
      </c>
      <c r="AG260">
        <v>2017</v>
      </c>
      <c r="AH260" s="20">
        <v>42865</v>
      </c>
    </row>
    <row r="261" spans="1:34" ht="63.75">
      <c r="A261" s="7">
        <v>2017</v>
      </c>
      <c r="B261" t="s">
        <v>556</v>
      </c>
      <c r="C261" s="11" t="s">
        <v>2</v>
      </c>
      <c r="E261" s="13" t="s">
        <v>114</v>
      </c>
      <c r="F261" s="13" t="s">
        <v>114</v>
      </c>
      <c r="H261" s="15" t="s">
        <v>562</v>
      </c>
      <c r="I261" s="5" t="s">
        <v>185</v>
      </c>
      <c r="J261" s="5" t="s">
        <v>247</v>
      </c>
      <c r="K261" s="18" t="s">
        <v>563</v>
      </c>
      <c r="L261" s="11" t="s">
        <v>11</v>
      </c>
      <c r="O261" s="5" t="s">
        <v>274</v>
      </c>
      <c r="P261" s="5" t="s">
        <v>275</v>
      </c>
      <c r="Q261" s="5" t="s">
        <v>281</v>
      </c>
      <c r="R261" s="5" t="s">
        <v>274</v>
      </c>
      <c r="S261" s="5" t="s">
        <v>275</v>
      </c>
      <c r="T261" s="5" t="s">
        <v>277</v>
      </c>
      <c r="U261" s="18" t="s">
        <v>563</v>
      </c>
      <c r="V261" s="20">
        <v>42828</v>
      </c>
      <c r="W261" s="20">
        <v>42830</v>
      </c>
      <c r="X261" s="7">
        <v>194</v>
      </c>
      <c r="Y261">
        <f>1400+300</f>
        <v>1700</v>
      </c>
      <c r="Z261">
        <v>0</v>
      </c>
      <c r="AE261" s="20">
        <v>42865</v>
      </c>
      <c r="AF261" t="s">
        <v>554</v>
      </c>
      <c r="AG261">
        <v>2017</v>
      </c>
      <c r="AH261" s="20">
        <v>42865</v>
      </c>
    </row>
    <row r="262" spans="1:34" ht="38.25">
      <c r="A262" s="7">
        <v>2017</v>
      </c>
      <c r="B262" t="s">
        <v>556</v>
      </c>
      <c r="C262" s="11" t="s">
        <v>2</v>
      </c>
      <c r="E262" s="13" t="s">
        <v>111</v>
      </c>
      <c r="F262" s="13" t="s">
        <v>111</v>
      </c>
      <c r="H262" s="15" t="s">
        <v>564</v>
      </c>
      <c r="I262" s="5" t="s">
        <v>223</v>
      </c>
      <c r="J262" s="5" t="s">
        <v>187</v>
      </c>
      <c r="K262" s="18" t="s">
        <v>565</v>
      </c>
      <c r="L262" s="11" t="s">
        <v>11</v>
      </c>
      <c r="O262" s="5" t="s">
        <v>274</v>
      </c>
      <c r="P262" s="5" t="s">
        <v>275</v>
      </c>
      <c r="Q262" s="5" t="s">
        <v>281</v>
      </c>
      <c r="R262" s="5" t="s">
        <v>274</v>
      </c>
      <c r="S262" s="5" t="s">
        <v>274</v>
      </c>
      <c r="T262" s="5" t="s">
        <v>274</v>
      </c>
      <c r="U262" s="18" t="s">
        <v>565</v>
      </c>
      <c r="V262" s="20">
        <v>42830</v>
      </c>
      <c r="W262" s="20">
        <v>42835</v>
      </c>
      <c r="X262" s="7">
        <v>195</v>
      </c>
      <c r="Y262">
        <v>2500</v>
      </c>
      <c r="Z262">
        <v>0</v>
      </c>
      <c r="AE262" s="20">
        <v>42865</v>
      </c>
      <c r="AF262" t="s">
        <v>554</v>
      </c>
      <c r="AG262">
        <v>2017</v>
      </c>
      <c r="AH262" s="20">
        <v>42865</v>
      </c>
    </row>
    <row r="263" spans="1:34" ht="38.25">
      <c r="A263" s="7">
        <v>2017</v>
      </c>
      <c r="B263" t="s">
        <v>556</v>
      </c>
      <c r="C263" s="11" t="s">
        <v>2</v>
      </c>
      <c r="E263" s="13" t="s">
        <v>111</v>
      </c>
      <c r="F263" s="13" t="s">
        <v>111</v>
      </c>
      <c r="H263" s="16" t="s">
        <v>439</v>
      </c>
      <c r="I263" s="5" t="s">
        <v>231</v>
      </c>
      <c r="J263" s="5" t="s">
        <v>566</v>
      </c>
      <c r="K263" s="18" t="s">
        <v>565</v>
      </c>
      <c r="L263" s="11" t="s">
        <v>11</v>
      </c>
      <c r="O263" s="5" t="s">
        <v>274</v>
      </c>
      <c r="P263" s="5" t="s">
        <v>275</v>
      </c>
      <c r="Q263" s="5" t="s">
        <v>281</v>
      </c>
      <c r="R263" s="5" t="s">
        <v>274</v>
      </c>
      <c r="S263" s="5" t="s">
        <v>274</v>
      </c>
      <c r="T263" s="5" t="s">
        <v>274</v>
      </c>
      <c r="U263" s="18" t="s">
        <v>565</v>
      </c>
      <c r="V263" s="20">
        <v>42830</v>
      </c>
      <c r="W263" s="20">
        <v>42835</v>
      </c>
      <c r="X263" s="7">
        <v>196</v>
      </c>
      <c r="Y263">
        <v>2500</v>
      </c>
      <c r="Z263">
        <v>0</v>
      </c>
      <c r="AE263" s="20">
        <v>42865</v>
      </c>
      <c r="AF263" t="s">
        <v>554</v>
      </c>
      <c r="AG263">
        <v>2017</v>
      </c>
      <c r="AH263" s="20">
        <v>42865</v>
      </c>
    </row>
    <row r="264" spans="1:34" ht="38.25">
      <c r="A264" s="7">
        <v>2017</v>
      </c>
      <c r="B264" t="s">
        <v>556</v>
      </c>
      <c r="C264" s="11" t="s">
        <v>2</v>
      </c>
      <c r="E264" s="13" t="s">
        <v>131</v>
      </c>
      <c r="F264" s="13" t="s">
        <v>131</v>
      </c>
      <c r="H264" s="15" t="s">
        <v>312</v>
      </c>
      <c r="I264" s="5" t="s">
        <v>313</v>
      </c>
      <c r="J264" s="5" t="s">
        <v>314</v>
      </c>
      <c r="K264" s="18" t="s">
        <v>567</v>
      </c>
      <c r="L264" s="11" t="s">
        <v>11</v>
      </c>
      <c r="O264" s="5" t="s">
        <v>274</v>
      </c>
      <c r="P264" s="5" t="s">
        <v>275</v>
      </c>
      <c r="Q264" s="5" t="s">
        <v>281</v>
      </c>
      <c r="R264" s="5" t="s">
        <v>274</v>
      </c>
      <c r="S264" s="5" t="s">
        <v>275</v>
      </c>
      <c r="T264" s="5" t="s">
        <v>279</v>
      </c>
      <c r="U264" s="18" t="s">
        <v>567</v>
      </c>
      <c r="V264" s="20">
        <v>42832</v>
      </c>
      <c r="W264" s="20">
        <v>42833</v>
      </c>
      <c r="X264" s="7">
        <v>197</v>
      </c>
      <c r="Y264">
        <f>700+300+800</f>
        <v>1800</v>
      </c>
      <c r="Z264">
        <v>0</v>
      </c>
      <c r="AC264" s="38" t="s">
        <v>1269</v>
      </c>
      <c r="AE264" s="20">
        <v>42865</v>
      </c>
      <c r="AF264" t="s">
        <v>554</v>
      </c>
      <c r="AG264">
        <v>2017</v>
      </c>
      <c r="AH264" s="20">
        <v>42865</v>
      </c>
    </row>
    <row r="265" spans="1:34" ht="38.25">
      <c r="A265" s="7">
        <v>2017</v>
      </c>
      <c r="B265" t="s">
        <v>556</v>
      </c>
      <c r="C265" s="11" t="s">
        <v>2</v>
      </c>
      <c r="E265" s="13" t="s">
        <v>121</v>
      </c>
      <c r="F265" s="13" t="s">
        <v>121</v>
      </c>
      <c r="H265" s="15" t="s">
        <v>156</v>
      </c>
      <c r="I265" s="5" t="s">
        <v>213</v>
      </c>
      <c r="J265" s="5" t="s">
        <v>256</v>
      </c>
      <c r="K265" s="18" t="s">
        <v>568</v>
      </c>
      <c r="L265" s="11" t="s">
        <v>11</v>
      </c>
      <c r="O265" s="5" t="s">
        <v>274</v>
      </c>
      <c r="P265" s="5" t="s">
        <v>275</v>
      </c>
      <c r="Q265" s="5" t="s">
        <v>281</v>
      </c>
      <c r="R265" s="5" t="s">
        <v>274</v>
      </c>
      <c r="S265" s="5" t="s">
        <v>275</v>
      </c>
      <c r="T265" s="5" t="s">
        <v>278</v>
      </c>
      <c r="U265" s="18" t="s">
        <v>568</v>
      </c>
      <c r="V265" s="20">
        <v>42831</v>
      </c>
      <c r="W265" s="20">
        <v>42833</v>
      </c>
      <c r="X265" s="7">
        <v>198</v>
      </c>
      <c r="Y265">
        <f>1700+400+133+1242.76</f>
        <v>3475.76</v>
      </c>
      <c r="Z265">
        <v>1039.24</v>
      </c>
      <c r="AA265" s="42">
        <v>42849</v>
      </c>
      <c r="AB265" s="38" t="s">
        <v>1375</v>
      </c>
      <c r="AC265" s="38" t="s">
        <v>1234</v>
      </c>
      <c r="AE265" s="20">
        <v>42865</v>
      </c>
      <c r="AF265" t="s">
        <v>554</v>
      </c>
      <c r="AG265">
        <v>2017</v>
      </c>
      <c r="AH265" s="20">
        <v>42865</v>
      </c>
    </row>
    <row r="266" spans="1:34" ht="38.25">
      <c r="A266" s="7">
        <v>2017</v>
      </c>
      <c r="B266" t="s">
        <v>556</v>
      </c>
      <c r="C266" s="11" t="s">
        <v>2</v>
      </c>
      <c r="E266" s="13" t="s">
        <v>114</v>
      </c>
      <c r="F266" s="13" t="s">
        <v>114</v>
      </c>
      <c r="H266" s="15" t="s">
        <v>298</v>
      </c>
      <c r="I266" s="5" t="s">
        <v>226</v>
      </c>
      <c r="J266" s="5" t="s">
        <v>266</v>
      </c>
      <c r="K266" s="18" t="s">
        <v>569</v>
      </c>
      <c r="L266" s="11" t="s">
        <v>11</v>
      </c>
      <c r="O266" s="5" t="s">
        <v>274</v>
      </c>
      <c r="P266" s="5" t="s">
        <v>275</v>
      </c>
      <c r="Q266" s="5" t="s">
        <v>281</v>
      </c>
      <c r="R266" s="5" t="s">
        <v>274</v>
      </c>
      <c r="S266" s="5" t="s">
        <v>275</v>
      </c>
      <c r="T266" s="5" t="s">
        <v>277</v>
      </c>
      <c r="U266" s="18" t="s">
        <v>569</v>
      </c>
      <c r="V266" s="20">
        <v>42831</v>
      </c>
      <c r="W266" s="20">
        <v>42833</v>
      </c>
      <c r="X266" s="7">
        <v>199</v>
      </c>
      <c r="Y266">
        <f>1700+400+81+2346.99</f>
        <v>4527.99</v>
      </c>
      <c r="Z266">
        <v>0</v>
      </c>
      <c r="AA266" s="42">
        <v>42849</v>
      </c>
      <c r="AB266" s="38" t="s">
        <v>1379</v>
      </c>
      <c r="AC266" s="38" t="s">
        <v>1236</v>
      </c>
      <c r="AE266" s="20">
        <v>42865</v>
      </c>
      <c r="AF266" t="s">
        <v>554</v>
      </c>
      <c r="AG266">
        <v>2017</v>
      </c>
      <c r="AH266" s="20">
        <v>42865</v>
      </c>
    </row>
    <row r="267" spans="1:34" ht="63.75">
      <c r="A267" s="7">
        <v>2017</v>
      </c>
      <c r="B267" t="s">
        <v>556</v>
      </c>
      <c r="C267" s="11" t="s">
        <v>2</v>
      </c>
      <c r="E267" s="13" t="s">
        <v>127</v>
      </c>
      <c r="F267" s="13" t="s">
        <v>127</v>
      </c>
      <c r="H267" s="15" t="s">
        <v>136</v>
      </c>
      <c r="I267" s="5" t="s">
        <v>187</v>
      </c>
      <c r="J267" s="5" t="s">
        <v>249</v>
      </c>
      <c r="K267" s="18" t="s">
        <v>570</v>
      </c>
      <c r="L267" s="11" t="s">
        <v>11</v>
      </c>
      <c r="O267" s="5" t="s">
        <v>274</v>
      </c>
      <c r="P267" s="5" t="s">
        <v>275</v>
      </c>
      <c r="Q267" s="5" t="s">
        <v>281</v>
      </c>
      <c r="R267" s="5" t="s">
        <v>274</v>
      </c>
      <c r="S267" s="5" t="s">
        <v>275</v>
      </c>
      <c r="T267" s="5" t="s">
        <v>276</v>
      </c>
      <c r="U267" s="18" t="s">
        <v>570</v>
      </c>
      <c r="V267" s="20">
        <v>42844</v>
      </c>
      <c r="W267" s="20">
        <v>42844</v>
      </c>
      <c r="X267" s="7">
        <v>200</v>
      </c>
      <c r="Y267">
        <v>1000</v>
      </c>
      <c r="Z267">
        <v>0</v>
      </c>
      <c r="AE267" s="20">
        <v>42865</v>
      </c>
      <c r="AF267" t="s">
        <v>554</v>
      </c>
      <c r="AG267">
        <v>2017</v>
      </c>
      <c r="AH267" s="20">
        <v>42865</v>
      </c>
    </row>
    <row r="268" spans="1:34" ht="102">
      <c r="A268" s="7">
        <v>2017</v>
      </c>
      <c r="B268" t="s">
        <v>556</v>
      </c>
      <c r="C268" s="11" t="s">
        <v>2</v>
      </c>
      <c r="E268" s="13" t="s">
        <v>116</v>
      </c>
      <c r="F268" s="13" t="s">
        <v>116</v>
      </c>
      <c r="H268" s="15" t="s">
        <v>303</v>
      </c>
      <c r="I268" s="5" t="s">
        <v>190</v>
      </c>
      <c r="J268" s="5"/>
      <c r="K268" s="18" t="s">
        <v>571</v>
      </c>
      <c r="L268" s="11" t="s">
        <v>11</v>
      </c>
      <c r="O268" s="5" t="s">
        <v>274</v>
      </c>
      <c r="P268" s="5" t="s">
        <v>275</v>
      </c>
      <c r="Q268" s="5" t="s">
        <v>281</v>
      </c>
      <c r="R268" s="5" t="s">
        <v>274</v>
      </c>
      <c r="S268" s="5" t="s">
        <v>275</v>
      </c>
      <c r="T268" s="5" t="s">
        <v>276</v>
      </c>
      <c r="U268" s="18" t="s">
        <v>571</v>
      </c>
      <c r="V268" s="20">
        <v>42843</v>
      </c>
      <c r="W268" s="20">
        <v>42846</v>
      </c>
      <c r="X268" s="7">
        <v>201</v>
      </c>
      <c r="Y268">
        <f>2100+300</f>
        <v>2400</v>
      </c>
      <c r="Z268">
        <v>0</v>
      </c>
      <c r="AE268" s="20">
        <v>42865</v>
      </c>
      <c r="AF268" t="s">
        <v>554</v>
      </c>
      <c r="AG268">
        <v>2017</v>
      </c>
      <c r="AH268" s="20">
        <v>42865</v>
      </c>
    </row>
    <row r="269" spans="1:34" ht="102">
      <c r="A269" s="7">
        <v>2017</v>
      </c>
      <c r="B269" t="s">
        <v>556</v>
      </c>
      <c r="C269" s="11" t="s">
        <v>2</v>
      </c>
      <c r="E269" s="13" t="s">
        <v>110</v>
      </c>
      <c r="F269" s="13" t="s">
        <v>110</v>
      </c>
      <c r="H269" s="15" t="s">
        <v>137</v>
      </c>
      <c r="I269" s="5" t="s">
        <v>188</v>
      </c>
      <c r="J269" s="5" t="s">
        <v>250</v>
      </c>
      <c r="K269" s="18" t="s">
        <v>571</v>
      </c>
      <c r="L269" s="11" t="s">
        <v>11</v>
      </c>
      <c r="O269" s="5" t="s">
        <v>274</v>
      </c>
      <c r="P269" s="5" t="s">
        <v>275</v>
      </c>
      <c r="Q269" s="5" t="s">
        <v>281</v>
      </c>
      <c r="R269" s="5" t="s">
        <v>274</v>
      </c>
      <c r="S269" s="5" t="s">
        <v>275</v>
      </c>
      <c r="T269" s="5" t="s">
        <v>276</v>
      </c>
      <c r="U269" s="18" t="s">
        <v>571</v>
      </c>
      <c r="V269" s="20">
        <v>42843</v>
      </c>
      <c r="W269" s="20">
        <v>42846</v>
      </c>
      <c r="X269" s="7">
        <v>202</v>
      </c>
      <c r="Y269">
        <f>2550+400+350</f>
        <v>3300</v>
      </c>
      <c r="Z269">
        <v>0</v>
      </c>
      <c r="AE269" s="20">
        <v>42865</v>
      </c>
      <c r="AF269" t="s">
        <v>554</v>
      </c>
      <c r="AG269">
        <v>2017</v>
      </c>
      <c r="AH269" s="20">
        <v>42865</v>
      </c>
    </row>
    <row r="270" spans="1:34" ht="89.25">
      <c r="A270" s="7">
        <v>2017</v>
      </c>
      <c r="B270" t="s">
        <v>556</v>
      </c>
      <c r="C270" s="11" t="s">
        <v>2</v>
      </c>
      <c r="E270" s="13" t="s">
        <v>119</v>
      </c>
      <c r="F270" s="13" t="s">
        <v>119</v>
      </c>
      <c r="H270" s="15" t="s">
        <v>572</v>
      </c>
      <c r="I270" s="5" t="s">
        <v>241</v>
      </c>
      <c r="J270" s="5" t="s">
        <v>573</v>
      </c>
      <c r="K270" s="18" t="s">
        <v>574</v>
      </c>
      <c r="L270" s="11" t="s">
        <v>11</v>
      </c>
      <c r="O270" s="5" t="s">
        <v>274</v>
      </c>
      <c r="P270" s="5" t="s">
        <v>275</v>
      </c>
      <c r="Q270" s="5" t="s">
        <v>281</v>
      </c>
      <c r="R270" s="5" t="s">
        <v>274</v>
      </c>
      <c r="S270" s="5" t="s">
        <v>549</v>
      </c>
      <c r="T270" s="5" t="s">
        <v>550</v>
      </c>
      <c r="U270" s="18" t="s">
        <v>574</v>
      </c>
      <c r="V270" s="20">
        <v>42847</v>
      </c>
      <c r="W270" s="20">
        <v>42855</v>
      </c>
      <c r="X270" s="7">
        <v>203</v>
      </c>
      <c r="Y270">
        <f>3500+2969.6</f>
        <v>6469.6</v>
      </c>
      <c r="Z270">
        <v>0</v>
      </c>
      <c r="AE270" s="20">
        <v>42865</v>
      </c>
      <c r="AF270" t="s">
        <v>554</v>
      </c>
      <c r="AG270">
        <v>2017</v>
      </c>
      <c r="AH270" s="20">
        <v>42865</v>
      </c>
    </row>
    <row r="271" spans="1:34" ht="51">
      <c r="A271" s="7">
        <v>2017</v>
      </c>
      <c r="B271" t="s">
        <v>556</v>
      </c>
      <c r="C271" s="11" t="s">
        <v>2</v>
      </c>
      <c r="E271" s="13" t="s">
        <v>110</v>
      </c>
      <c r="F271" s="13" t="s">
        <v>110</v>
      </c>
      <c r="H271" s="15" t="s">
        <v>140</v>
      </c>
      <c r="I271" s="5" t="s">
        <v>193</v>
      </c>
      <c r="J271" s="5" t="s">
        <v>193</v>
      </c>
      <c r="K271" s="18" t="s">
        <v>575</v>
      </c>
      <c r="L271" s="11" t="s">
        <v>11</v>
      </c>
      <c r="O271" s="5" t="s">
        <v>274</v>
      </c>
      <c r="P271" s="5" t="s">
        <v>275</v>
      </c>
      <c r="Q271" s="5" t="s">
        <v>281</v>
      </c>
      <c r="R271" s="5" t="s">
        <v>274</v>
      </c>
      <c r="S271" s="5" t="s">
        <v>275</v>
      </c>
      <c r="T271" s="5" t="s">
        <v>276</v>
      </c>
      <c r="U271" s="18" t="s">
        <v>575</v>
      </c>
      <c r="V271" s="20">
        <v>42852</v>
      </c>
      <c r="W271" s="20">
        <v>42853</v>
      </c>
      <c r="X271" s="7">
        <v>204</v>
      </c>
      <c r="Y271">
        <f>850+400+499.99+700</f>
        <v>2449.99</v>
      </c>
      <c r="Z271">
        <v>0</v>
      </c>
      <c r="AE271" s="20">
        <v>42865</v>
      </c>
      <c r="AF271" t="s">
        <v>554</v>
      </c>
      <c r="AG271">
        <v>2017</v>
      </c>
      <c r="AH271" s="20">
        <v>42865</v>
      </c>
    </row>
    <row r="272" spans="1:34" ht="51">
      <c r="A272" s="7">
        <v>2017</v>
      </c>
      <c r="B272" t="s">
        <v>556</v>
      </c>
      <c r="C272" s="11" t="s">
        <v>2</v>
      </c>
      <c r="E272" s="13" t="s">
        <v>112</v>
      </c>
      <c r="F272" s="13" t="s">
        <v>112</v>
      </c>
      <c r="H272" s="15" t="s">
        <v>172</v>
      </c>
      <c r="I272" s="5" t="s">
        <v>235</v>
      </c>
      <c r="J272" s="5" t="s">
        <v>200</v>
      </c>
      <c r="K272" s="18" t="s">
        <v>575</v>
      </c>
      <c r="L272" s="11" t="s">
        <v>11</v>
      </c>
      <c r="O272" s="5" t="s">
        <v>274</v>
      </c>
      <c r="P272" s="5" t="s">
        <v>275</v>
      </c>
      <c r="Q272" s="5" t="s">
        <v>281</v>
      </c>
      <c r="R272" s="5" t="s">
        <v>274</v>
      </c>
      <c r="S272" s="5" t="s">
        <v>275</v>
      </c>
      <c r="T272" s="5" t="s">
        <v>276</v>
      </c>
      <c r="U272" s="18" t="s">
        <v>575</v>
      </c>
      <c r="V272" s="20">
        <v>42852</v>
      </c>
      <c r="W272" s="20">
        <v>42853</v>
      </c>
      <c r="X272" s="7">
        <v>205</v>
      </c>
      <c r="Y272">
        <f>700+300</f>
        <v>1000</v>
      </c>
      <c r="Z272">
        <v>0</v>
      </c>
      <c r="AE272" s="20">
        <v>42865</v>
      </c>
      <c r="AF272" t="s">
        <v>554</v>
      </c>
      <c r="AG272">
        <v>2017</v>
      </c>
      <c r="AH272" s="20">
        <v>42865</v>
      </c>
    </row>
    <row r="273" spans="1:34" ht="38.25">
      <c r="A273" s="7">
        <v>2017</v>
      </c>
      <c r="B273" t="s">
        <v>556</v>
      </c>
      <c r="C273" s="11" t="s">
        <v>2</v>
      </c>
      <c r="E273" s="13" t="s">
        <v>119</v>
      </c>
      <c r="F273" s="13" t="s">
        <v>119</v>
      </c>
      <c r="H273" s="15" t="s">
        <v>177</v>
      </c>
      <c r="I273" s="5" t="s">
        <v>238</v>
      </c>
      <c r="J273" s="5" t="s">
        <v>271</v>
      </c>
      <c r="K273" s="18" t="s">
        <v>576</v>
      </c>
      <c r="L273" s="11" t="s">
        <v>11</v>
      </c>
      <c r="O273" s="5" t="s">
        <v>274</v>
      </c>
      <c r="P273" s="5" t="s">
        <v>275</v>
      </c>
      <c r="Q273" s="5" t="s">
        <v>281</v>
      </c>
      <c r="R273" s="5" t="s">
        <v>274</v>
      </c>
      <c r="S273" s="5" t="s">
        <v>275</v>
      </c>
      <c r="T273" s="5" t="s">
        <v>277</v>
      </c>
      <c r="U273" s="18" t="s">
        <v>576</v>
      </c>
      <c r="V273" s="20">
        <v>42852</v>
      </c>
      <c r="W273" s="20">
        <v>42854</v>
      </c>
      <c r="X273" s="7">
        <v>206</v>
      </c>
      <c r="Y273">
        <f>1400+300+192+1400</f>
        <v>3292</v>
      </c>
      <c r="Z273">
        <v>0</v>
      </c>
      <c r="AA273" s="42">
        <v>42859</v>
      </c>
      <c r="AB273" s="38" t="s">
        <v>1369</v>
      </c>
      <c r="AC273" s="38" t="s">
        <v>1233</v>
      </c>
      <c r="AE273" s="20">
        <v>42865</v>
      </c>
      <c r="AF273" t="s">
        <v>554</v>
      </c>
      <c r="AG273">
        <v>2017</v>
      </c>
      <c r="AH273" s="20">
        <v>42865</v>
      </c>
    </row>
    <row r="274" spans="1:34" ht="38.25">
      <c r="A274" s="7">
        <v>2017</v>
      </c>
      <c r="B274" t="s">
        <v>556</v>
      </c>
      <c r="C274" s="11" t="s">
        <v>2</v>
      </c>
      <c r="E274" s="13" t="s">
        <v>114</v>
      </c>
      <c r="F274" s="13" t="s">
        <v>114</v>
      </c>
      <c r="H274" s="15" t="s">
        <v>562</v>
      </c>
      <c r="I274" s="5" t="s">
        <v>185</v>
      </c>
      <c r="J274" s="5" t="s">
        <v>247</v>
      </c>
      <c r="K274" s="18" t="s">
        <v>577</v>
      </c>
      <c r="L274" s="11" t="s">
        <v>11</v>
      </c>
      <c r="O274" s="5" t="s">
        <v>274</v>
      </c>
      <c r="P274" s="5" t="s">
        <v>275</v>
      </c>
      <c r="Q274" s="5" t="s">
        <v>281</v>
      </c>
      <c r="R274" s="5" t="s">
        <v>274</v>
      </c>
      <c r="S274" s="5" t="s">
        <v>275</v>
      </c>
      <c r="T274" s="5" t="s">
        <v>279</v>
      </c>
      <c r="U274" s="18" t="s">
        <v>577</v>
      </c>
      <c r="V274" s="20">
        <v>42853</v>
      </c>
      <c r="W274" s="20">
        <v>42854</v>
      </c>
      <c r="X274" s="7">
        <v>207</v>
      </c>
      <c r="Y274">
        <f>700+300+142+658</f>
        <v>1800</v>
      </c>
      <c r="Z274">
        <v>0</v>
      </c>
      <c r="AC274" s="38" t="s">
        <v>1345</v>
      </c>
      <c r="AE274" s="20">
        <v>42865</v>
      </c>
      <c r="AF274" t="s">
        <v>554</v>
      </c>
      <c r="AG274">
        <v>2017</v>
      </c>
      <c r="AH274" s="20">
        <v>42865</v>
      </c>
    </row>
    <row r="275" spans="1:34" ht="38.25">
      <c r="A275" s="7">
        <v>2017</v>
      </c>
      <c r="B275" t="s">
        <v>556</v>
      </c>
      <c r="C275" s="11" t="s">
        <v>2</v>
      </c>
      <c r="E275" s="13" t="s">
        <v>114</v>
      </c>
      <c r="F275" s="13" t="s">
        <v>114</v>
      </c>
      <c r="H275" s="15" t="s">
        <v>315</v>
      </c>
      <c r="I275" s="5" t="s">
        <v>230</v>
      </c>
      <c r="J275" s="5" t="s">
        <v>212</v>
      </c>
      <c r="K275" s="18" t="s">
        <v>578</v>
      </c>
      <c r="L275" s="11" t="s">
        <v>11</v>
      </c>
      <c r="O275" s="5" t="s">
        <v>274</v>
      </c>
      <c r="P275" s="5" t="s">
        <v>275</v>
      </c>
      <c r="Q275" s="5" t="s">
        <v>281</v>
      </c>
      <c r="R275" s="5" t="s">
        <v>274</v>
      </c>
      <c r="S275" s="5" t="s">
        <v>275</v>
      </c>
      <c r="T275" s="5" t="s">
        <v>278</v>
      </c>
      <c r="U275" s="18" t="s">
        <v>578</v>
      </c>
      <c r="V275" s="20">
        <v>42853</v>
      </c>
      <c r="W275" s="20">
        <v>42855</v>
      </c>
      <c r="X275" s="7">
        <v>208</v>
      </c>
      <c r="Y275">
        <f>1700+400+71+2321.74</f>
        <v>4492.74</v>
      </c>
      <c r="Z275">
        <v>0</v>
      </c>
      <c r="AA275" s="42">
        <v>42859</v>
      </c>
      <c r="AB275" s="38" t="s">
        <v>1444</v>
      </c>
      <c r="AC275" s="38" t="s">
        <v>1304</v>
      </c>
      <c r="AE275" s="20">
        <v>42865</v>
      </c>
      <c r="AF275" t="s">
        <v>554</v>
      </c>
      <c r="AG275">
        <v>2017</v>
      </c>
      <c r="AH275" s="20">
        <v>42865</v>
      </c>
    </row>
    <row r="276" spans="1:34" ht="76.5">
      <c r="A276" s="7">
        <v>2017</v>
      </c>
      <c r="B276" t="s">
        <v>556</v>
      </c>
      <c r="C276" s="11" t="s">
        <v>2</v>
      </c>
      <c r="E276" s="13" t="s">
        <v>110</v>
      </c>
      <c r="F276" s="13" t="s">
        <v>110</v>
      </c>
      <c r="H276" s="15" t="s">
        <v>155</v>
      </c>
      <c r="I276" s="5" t="s">
        <v>212</v>
      </c>
      <c r="J276" s="5" t="s">
        <v>261</v>
      </c>
      <c r="K276" s="18" t="s">
        <v>579</v>
      </c>
      <c r="L276" s="11" t="s">
        <v>11</v>
      </c>
      <c r="O276" s="5" t="s">
        <v>274</v>
      </c>
      <c r="P276" s="5" t="s">
        <v>275</v>
      </c>
      <c r="Q276" s="5" t="s">
        <v>281</v>
      </c>
      <c r="R276" s="5" t="s">
        <v>274</v>
      </c>
      <c r="S276" s="5" t="s">
        <v>275</v>
      </c>
      <c r="T276" s="5" t="s">
        <v>276</v>
      </c>
      <c r="U276" s="18" t="s">
        <v>579</v>
      </c>
      <c r="V276" s="20">
        <v>42830</v>
      </c>
      <c r="W276" s="20">
        <v>42830</v>
      </c>
      <c r="X276" s="7">
        <v>209</v>
      </c>
      <c r="Y276">
        <f>400+204+900.35</f>
        <v>1504.35</v>
      </c>
      <c r="Z276">
        <v>0</v>
      </c>
      <c r="AA276" s="42">
        <v>42830</v>
      </c>
      <c r="AB276" s="38" t="s">
        <v>1392</v>
      </c>
      <c r="AC276" s="38" t="s">
        <v>1276</v>
      </c>
      <c r="AE276" s="20">
        <v>42865</v>
      </c>
      <c r="AF276" t="s">
        <v>554</v>
      </c>
      <c r="AG276">
        <v>2017</v>
      </c>
      <c r="AH276" s="20">
        <v>42865</v>
      </c>
    </row>
    <row r="277" spans="1:34" ht="63.75">
      <c r="A277" s="7">
        <v>2017</v>
      </c>
      <c r="B277" t="s">
        <v>556</v>
      </c>
      <c r="C277" s="11" t="s">
        <v>2</v>
      </c>
      <c r="E277" s="13" t="s">
        <v>110</v>
      </c>
      <c r="F277" s="13" t="s">
        <v>110</v>
      </c>
      <c r="H277" s="15" t="s">
        <v>133</v>
      </c>
      <c r="I277" s="5" t="s">
        <v>182</v>
      </c>
      <c r="J277" s="5" t="s">
        <v>245</v>
      </c>
      <c r="K277" s="18" t="s">
        <v>580</v>
      </c>
      <c r="L277" s="11" t="s">
        <v>11</v>
      </c>
      <c r="O277" s="5" t="s">
        <v>274</v>
      </c>
      <c r="P277" s="5" t="s">
        <v>275</v>
      </c>
      <c r="Q277" s="5" t="s">
        <v>281</v>
      </c>
      <c r="R277" s="5" t="s">
        <v>274</v>
      </c>
      <c r="S277" s="5" t="s">
        <v>275</v>
      </c>
      <c r="T277" s="5" t="s">
        <v>276</v>
      </c>
      <c r="U277" s="18" t="s">
        <v>580</v>
      </c>
      <c r="V277" s="20">
        <v>42831</v>
      </c>
      <c r="W277" s="20">
        <v>42831</v>
      </c>
      <c r="X277" s="7">
        <v>210</v>
      </c>
      <c r="Y277">
        <f>400+1200</f>
        <v>1600</v>
      </c>
      <c r="Z277">
        <v>0</v>
      </c>
      <c r="AE277" s="20">
        <v>42865</v>
      </c>
      <c r="AF277" t="s">
        <v>554</v>
      </c>
      <c r="AG277">
        <v>2017</v>
      </c>
      <c r="AH277" s="20">
        <v>42865</v>
      </c>
    </row>
    <row r="278" spans="1:34" ht="38.25">
      <c r="A278" s="7">
        <v>2017</v>
      </c>
      <c r="B278" t="s">
        <v>556</v>
      </c>
      <c r="C278" s="11" t="s">
        <v>2</v>
      </c>
      <c r="E278" s="15" t="s">
        <v>118</v>
      </c>
      <c r="F278" s="15" t="s">
        <v>118</v>
      </c>
      <c r="H278" s="15" t="s">
        <v>581</v>
      </c>
      <c r="I278" s="5" t="s">
        <v>259</v>
      </c>
      <c r="J278" s="5" t="s">
        <v>209</v>
      </c>
      <c r="K278" s="18" t="s">
        <v>582</v>
      </c>
      <c r="L278" s="11" t="s">
        <v>11</v>
      </c>
      <c r="O278" s="5" t="s">
        <v>274</v>
      </c>
      <c r="P278" s="5" t="s">
        <v>275</v>
      </c>
      <c r="Q278" s="5" t="s">
        <v>281</v>
      </c>
      <c r="R278" s="5" t="s">
        <v>274</v>
      </c>
      <c r="S278" s="5" t="s">
        <v>275</v>
      </c>
      <c r="T278" s="5" t="s">
        <v>279</v>
      </c>
      <c r="U278" s="18" t="s">
        <v>582</v>
      </c>
      <c r="V278" s="20">
        <v>42829</v>
      </c>
      <c r="W278" s="20">
        <v>42829</v>
      </c>
      <c r="X278" s="7">
        <v>211</v>
      </c>
      <c r="Y278">
        <v>300</v>
      </c>
      <c r="Z278">
        <v>0</v>
      </c>
      <c r="AE278" s="20">
        <v>42865</v>
      </c>
      <c r="AF278" t="s">
        <v>554</v>
      </c>
      <c r="AG278">
        <v>2017</v>
      </c>
      <c r="AH278" s="20">
        <v>42865</v>
      </c>
    </row>
    <row r="279" spans="1:34" ht="51">
      <c r="A279" s="7">
        <v>2017</v>
      </c>
      <c r="B279" t="s">
        <v>556</v>
      </c>
      <c r="C279" s="11" t="s">
        <v>2</v>
      </c>
      <c r="E279" s="13" t="s">
        <v>112</v>
      </c>
      <c r="F279" s="13" t="s">
        <v>112</v>
      </c>
      <c r="H279" s="15" t="s">
        <v>459</v>
      </c>
      <c r="I279" s="5" t="s">
        <v>184</v>
      </c>
      <c r="J279" s="5" t="s">
        <v>246</v>
      </c>
      <c r="K279" s="18" t="s">
        <v>583</v>
      </c>
      <c r="L279" s="11" t="s">
        <v>11</v>
      </c>
      <c r="O279" s="5" t="s">
        <v>274</v>
      </c>
      <c r="P279" s="5" t="s">
        <v>275</v>
      </c>
      <c r="Q279" s="5" t="s">
        <v>281</v>
      </c>
      <c r="R279" s="5" t="s">
        <v>274</v>
      </c>
      <c r="S279" s="5" t="s">
        <v>275</v>
      </c>
      <c r="T279" s="5" t="s">
        <v>276</v>
      </c>
      <c r="U279" s="18" t="s">
        <v>583</v>
      </c>
      <c r="V279" s="20">
        <v>42831</v>
      </c>
      <c r="W279" s="20">
        <v>42831</v>
      </c>
      <c r="X279" s="7">
        <v>212</v>
      </c>
      <c r="Y279">
        <v>300</v>
      </c>
      <c r="Z279">
        <v>0</v>
      </c>
      <c r="AE279" s="20">
        <v>42865</v>
      </c>
      <c r="AF279" t="s">
        <v>554</v>
      </c>
      <c r="AG279">
        <v>2017</v>
      </c>
      <c r="AH279" s="20">
        <v>42865</v>
      </c>
    </row>
    <row r="280" spans="1:34" ht="89.25">
      <c r="A280" s="7">
        <v>2017</v>
      </c>
      <c r="B280" t="s">
        <v>556</v>
      </c>
      <c r="C280" s="11" t="s">
        <v>2</v>
      </c>
      <c r="E280" s="13" t="s">
        <v>121</v>
      </c>
      <c r="F280" s="13" t="s">
        <v>121</v>
      </c>
      <c r="H280" s="15" t="s">
        <v>584</v>
      </c>
      <c r="I280" s="5" t="s">
        <v>508</v>
      </c>
      <c r="J280" s="5" t="s">
        <v>222</v>
      </c>
      <c r="K280" s="18" t="s">
        <v>585</v>
      </c>
      <c r="L280" s="11" t="s">
        <v>11</v>
      </c>
      <c r="O280" s="5" t="s">
        <v>274</v>
      </c>
      <c r="P280" s="5" t="s">
        <v>275</v>
      </c>
      <c r="Q280" s="5" t="s">
        <v>281</v>
      </c>
      <c r="R280" s="5" t="s">
        <v>274</v>
      </c>
      <c r="S280" s="5" t="s">
        <v>275</v>
      </c>
      <c r="T280" s="5" t="s">
        <v>279</v>
      </c>
      <c r="U280" s="18" t="s">
        <v>585</v>
      </c>
      <c r="V280" s="20">
        <v>42832</v>
      </c>
      <c r="W280" s="20">
        <v>42832</v>
      </c>
      <c r="X280" s="7">
        <v>213</v>
      </c>
      <c r="Y280">
        <f>400+142+320.6</f>
        <v>862.6</v>
      </c>
      <c r="Z280">
        <v>337.4</v>
      </c>
      <c r="AC280" s="38" t="s">
        <v>1330</v>
      </c>
      <c r="AE280" s="20">
        <v>42865</v>
      </c>
      <c r="AF280" t="s">
        <v>554</v>
      </c>
      <c r="AG280">
        <v>2017</v>
      </c>
      <c r="AH280" s="20">
        <v>42865</v>
      </c>
    </row>
    <row r="281" spans="1:34" ht="63.75">
      <c r="A281" s="7">
        <v>2017</v>
      </c>
      <c r="B281" t="s">
        <v>556</v>
      </c>
      <c r="C281" s="11" t="s">
        <v>2</v>
      </c>
      <c r="E281" s="13" t="s">
        <v>119</v>
      </c>
      <c r="F281" s="13" t="s">
        <v>119</v>
      </c>
      <c r="H281" s="15" t="s">
        <v>533</v>
      </c>
      <c r="I281" s="5" t="s">
        <v>586</v>
      </c>
      <c r="J281" s="5" t="s">
        <v>587</v>
      </c>
      <c r="K281" s="18" t="s">
        <v>588</v>
      </c>
      <c r="L281" s="11" t="s">
        <v>11</v>
      </c>
      <c r="O281" s="5" t="s">
        <v>274</v>
      </c>
      <c r="P281" s="5" t="s">
        <v>275</v>
      </c>
      <c r="Q281" s="5" t="s">
        <v>281</v>
      </c>
      <c r="R281" s="5" t="s">
        <v>274</v>
      </c>
      <c r="S281" s="5" t="s">
        <v>275</v>
      </c>
      <c r="T281" s="5" t="s">
        <v>279</v>
      </c>
      <c r="U281" s="18" t="s">
        <v>588</v>
      </c>
      <c r="V281" s="20">
        <v>42832</v>
      </c>
      <c r="W281" s="20">
        <v>42832</v>
      </c>
      <c r="X281" s="7">
        <v>214</v>
      </c>
      <c r="Y281">
        <v>400</v>
      </c>
      <c r="Z281">
        <v>0</v>
      </c>
      <c r="AE281" s="20">
        <v>42865</v>
      </c>
      <c r="AF281" t="s">
        <v>554</v>
      </c>
      <c r="AG281">
        <v>2017</v>
      </c>
      <c r="AH281" s="20">
        <v>42865</v>
      </c>
    </row>
    <row r="282" spans="1:34" ht="51">
      <c r="A282" s="7">
        <v>2017</v>
      </c>
      <c r="B282" t="s">
        <v>556</v>
      </c>
      <c r="C282" s="11" t="s">
        <v>2</v>
      </c>
      <c r="E282" s="13" t="s">
        <v>113</v>
      </c>
      <c r="F282" s="13" t="s">
        <v>113</v>
      </c>
      <c r="H282" s="15" t="s">
        <v>589</v>
      </c>
      <c r="I282" s="5" t="s">
        <v>232</v>
      </c>
      <c r="J282" s="5" t="s">
        <v>212</v>
      </c>
      <c r="K282" s="18" t="s">
        <v>590</v>
      </c>
      <c r="L282" s="11" t="s">
        <v>11</v>
      </c>
      <c r="O282" s="5" t="s">
        <v>274</v>
      </c>
      <c r="P282" s="5" t="s">
        <v>275</v>
      </c>
      <c r="Q282" s="5" t="s">
        <v>281</v>
      </c>
      <c r="R282" s="5" t="s">
        <v>274</v>
      </c>
      <c r="S282" s="5" t="s">
        <v>275</v>
      </c>
      <c r="T282" s="5" t="s">
        <v>279</v>
      </c>
      <c r="U282" s="18" t="s">
        <v>590</v>
      </c>
      <c r="V282" s="20">
        <v>42832</v>
      </c>
      <c r="W282" s="20">
        <v>42832</v>
      </c>
      <c r="X282" s="7">
        <v>215</v>
      </c>
      <c r="Y282">
        <v>400</v>
      </c>
      <c r="Z282">
        <v>0</v>
      </c>
      <c r="AE282" s="20">
        <v>42865</v>
      </c>
      <c r="AF282" t="s">
        <v>554</v>
      </c>
      <c r="AG282">
        <v>2017</v>
      </c>
      <c r="AH282" s="20">
        <v>42865</v>
      </c>
    </row>
    <row r="283" spans="1:34" ht="38.25">
      <c r="A283" s="7">
        <v>2017</v>
      </c>
      <c r="B283" t="s">
        <v>556</v>
      </c>
      <c r="C283" s="11" t="s">
        <v>2</v>
      </c>
      <c r="E283" s="13" t="s">
        <v>111</v>
      </c>
      <c r="F283" s="13" t="s">
        <v>111</v>
      </c>
      <c r="H283" s="15" t="s">
        <v>139</v>
      </c>
      <c r="I283" s="5" t="s">
        <v>192</v>
      </c>
      <c r="J283" s="5" t="s">
        <v>216</v>
      </c>
      <c r="K283" s="18" t="s">
        <v>591</v>
      </c>
      <c r="L283" s="11" t="s">
        <v>11</v>
      </c>
      <c r="O283" s="5" t="s">
        <v>274</v>
      </c>
      <c r="P283" s="5" t="s">
        <v>275</v>
      </c>
      <c r="Q283" s="5" t="s">
        <v>281</v>
      </c>
      <c r="R283" s="5" t="s">
        <v>274</v>
      </c>
      <c r="S283" s="5" t="s">
        <v>275</v>
      </c>
      <c r="T283" s="5" t="s">
        <v>276</v>
      </c>
      <c r="U283" s="18" t="s">
        <v>591</v>
      </c>
      <c r="V283" s="20">
        <v>42842</v>
      </c>
      <c r="W283" s="20">
        <v>42842</v>
      </c>
      <c r="X283" s="7">
        <v>216</v>
      </c>
      <c r="Y283">
        <f>300+71+1100</f>
        <v>1471</v>
      </c>
      <c r="Z283">
        <v>0</v>
      </c>
      <c r="AE283" s="20">
        <v>42865</v>
      </c>
      <c r="AF283" t="s">
        <v>554</v>
      </c>
      <c r="AG283">
        <v>2017</v>
      </c>
      <c r="AH283" s="20">
        <v>42865</v>
      </c>
    </row>
    <row r="284" spans="1:34" ht="51">
      <c r="A284" s="7">
        <v>2017</v>
      </c>
      <c r="B284" t="s">
        <v>556</v>
      </c>
      <c r="C284" s="11" t="s">
        <v>2</v>
      </c>
      <c r="E284" s="13" t="s">
        <v>111</v>
      </c>
      <c r="F284" s="13" t="s">
        <v>111</v>
      </c>
      <c r="H284" s="15" t="s">
        <v>169</v>
      </c>
      <c r="I284" s="5" t="s">
        <v>196</v>
      </c>
      <c r="J284" s="5" t="s">
        <v>196</v>
      </c>
      <c r="K284" s="18" t="s">
        <v>592</v>
      </c>
      <c r="L284" s="11" t="s">
        <v>11</v>
      </c>
      <c r="O284" s="5" t="s">
        <v>274</v>
      </c>
      <c r="P284" s="5" t="s">
        <v>275</v>
      </c>
      <c r="Q284" s="5" t="s">
        <v>281</v>
      </c>
      <c r="R284" s="5" t="s">
        <v>274</v>
      </c>
      <c r="S284" s="5" t="s">
        <v>275</v>
      </c>
      <c r="T284" s="5" t="s">
        <v>279</v>
      </c>
      <c r="U284" s="18" t="s">
        <v>592</v>
      </c>
      <c r="V284" s="20">
        <v>42829</v>
      </c>
      <c r="W284" s="20">
        <v>42829</v>
      </c>
      <c r="X284" s="7">
        <v>217</v>
      </c>
      <c r="Y284">
        <f>300+800</f>
        <v>1100</v>
      </c>
      <c r="Z284">
        <v>0</v>
      </c>
      <c r="AA284" s="42">
        <v>42833</v>
      </c>
      <c r="AB284" s="38" t="s">
        <v>1358</v>
      </c>
      <c r="AC284" s="38" t="s">
        <v>1348</v>
      </c>
      <c r="AE284" s="20">
        <v>42865</v>
      </c>
      <c r="AF284" t="s">
        <v>554</v>
      </c>
      <c r="AG284">
        <v>2017</v>
      </c>
      <c r="AH284" s="20">
        <v>42865</v>
      </c>
    </row>
    <row r="285" spans="1:34" ht="63.75">
      <c r="A285" s="7">
        <v>2017</v>
      </c>
      <c r="B285" t="s">
        <v>556</v>
      </c>
      <c r="C285" s="11" t="s">
        <v>2</v>
      </c>
      <c r="E285" s="13" t="s">
        <v>409</v>
      </c>
      <c r="F285" s="13" t="s">
        <v>409</v>
      </c>
      <c r="H285" s="15" t="s">
        <v>143</v>
      </c>
      <c r="I285" s="5" t="s">
        <v>197</v>
      </c>
      <c r="J285" s="5" t="s">
        <v>224</v>
      </c>
      <c r="K285" s="18" t="s">
        <v>593</v>
      </c>
      <c r="L285" s="11" t="s">
        <v>11</v>
      </c>
      <c r="O285" s="5" t="s">
        <v>274</v>
      </c>
      <c r="P285" s="5" t="s">
        <v>275</v>
      </c>
      <c r="Q285" s="5" t="s">
        <v>281</v>
      </c>
      <c r="R285" s="5" t="s">
        <v>274</v>
      </c>
      <c r="S285" s="5" t="s">
        <v>275</v>
      </c>
      <c r="T285" s="5" t="s">
        <v>279</v>
      </c>
      <c r="U285" s="18" t="s">
        <v>593</v>
      </c>
      <c r="V285" s="20">
        <v>42829</v>
      </c>
      <c r="W285" s="20">
        <v>42829</v>
      </c>
      <c r="X285" s="7">
        <v>218</v>
      </c>
      <c r="Y285">
        <v>300</v>
      </c>
      <c r="Z285">
        <v>0</v>
      </c>
      <c r="AA285" s="42">
        <v>42829</v>
      </c>
      <c r="AB285" s="38" t="s">
        <v>1437</v>
      </c>
      <c r="AE285" s="20">
        <v>42865</v>
      </c>
      <c r="AF285" t="s">
        <v>554</v>
      </c>
      <c r="AG285">
        <v>2017</v>
      </c>
      <c r="AH285" s="20">
        <v>42865</v>
      </c>
    </row>
    <row r="286" spans="1:34" ht="63.75">
      <c r="A286" s="7">
        <v>2017</v>
      </c>
      <c r="B286" t="s">
        <v>556</v>
      </c>
      <c r="C286" s="11" t="s">
        <v>2</v>
      </c>
      <c r="E286" s="13" t="s">
        <v>111</v>
      </c>
      <c r="F286" s="13" t="s">
        <v>111</v>
      </c>
      <c r="H286" s="16" t="s">
        <v>594</v>
      </c>
      <c r="I286" s="5" t="s">
        <v>183</v>
      </c>
      <c r="J286" s="5"/>
      <c r="K286" s="18" t="s">
        <v>593</v>
      </c>
      <c r="L286" s="11" t="s">
        <v>11</v>
      </c>
      <c r="O286" s="5" t="s">
        <v>274</v>
      </c>
      <c r="P286" s="5" t="s">
        <v>275</v>
      </c>
      <c r="Q286" s="5" t="s">
        <v>281</v>
      </c>
      <c r="R286" s="5" t="s">
        <v>274</v>
      </c>
      <c r="S286" s="5" t="s">
        <v>275</v>
      </c>
      <c r="T286" s="5" t="s">
        <v>279</v>
      </c>
      <c r="U286" s="18" t="s">
        <v>593</v>
      </c>
      <c r="V286" s="20">
        <v>42829</v>
      </c>
      <c r="W286" s="20">
        <v>42829</v>
      </c>
      <c r="X286" s="7">
        <v>219</v>
      </c>
      <c r="Y286">
        <v>300</v>
      </c>
      <c r="Z286">
        <v>0</v>
      </c>
      <c r="AA286" s="42">
        <v>42829</v>
      </c>
      <c r="AB286" s="38" t="s">
        <v>1449</v>
      </c>
      <c r="AE286" s="20">
        <v>42865</v>
      </c>
      <c r="AF286" t="s">
        <v>554</v>
      </c>
      <c r="AG286">
        <v>2017</v>
      </c>
      <c r="AH286" s="20">
        <v>42865</v>
      </c>
    </row>
    <row r="287" spans="1:34" ht="63.75">
      <c r="A287" s="7">
        <v>2017</v>
      </c>
      <c r="B287" t="s">
        <v>556</v>
      </c>
      <c r="C287" s="11" t="s">
        <v>2</v>
      </c>
      <c r="E287" s="13" t="s">
        <v>113</v>
      </c>
      <c r="F287" s="13" t="s">
        <v>113</v>
      </c>
      <c r="H287" s="15" t="s">
        <v>589</v>
      </c>
      <c r="I287" s="5" t="s">
        <v>232</v>
      </c>
      <c r="J287" s="5" t="s">
        <v>212</v>
      </c>
      <c r="K287" s="18" t="s">
        <v>595</v>
      </c>
      <c r="L287" s="11" t="s">
        <v>11</v>
      </c>
      <c r="O287" s="5" t="s">
        <v>274</v>
      </c>
      <c r="P287" s="5" t="s">
        <v>274</v>
      </c>
      <c r="Q287" s="5" t="s">
        <v>274</v>
      </c>
      <c r="R287" s="5" t="s">
        <v>274</v>
      </c>
      <c r="S287" s="5" t="s">
        <v>275</v>
      </c>
      <c r="T287" s="5" t="s">
        <v>279</v>
      </c>
      <c r="U287" s="18" t="s">
        <v>595</v>
      </c>
      <c r="V287" s="20">
        <v>42828</v>
      </c>
      <c r="W287" s="20">
        <v>42828</v>
      </c>
      <c r="X287" s="7">
        <v>220</v>
      </c>
      <c r="Y287">
        <f>400+142+658</f>
        <v>1200</v>
      </c>
      <c r="Z287">
        <v>0</v>
      </c>
      <c r="AC287" s="38" t="s">
        <v>1347</v>
      </c>
      <c r="AE287" s="20">
        <v>42865</v>
      </c>
      <c r="AF287" t="s">
        <v>554</v>
      </c>
      <c r="AG287">
        <v>2017</v>
      </c>
      <c r="AH287" s="20">
        <v>42865</v>
      </c>
    </row>
    <row r="288" spans="1:34" ht="51">
      <c r="A288" s="7">
        <v>2017</v>
      </c>
      <c r="B288" t="s">
        <v>556</v>
      </c>
      <c r="C288" s="11" t="s">
        <v>2</v>
      </c>
      <c r="E288" s="13" t="s">
        <v>125</v>
      </c>
      <c r="F288" s="13" t="s">
        <v>125</v>
      </c>
      <c r="H288" s="15" t="s">
        <v>515</v>
      </c>
      <c r="I288" s="5" t="s">
        <v>187</v>
      </c>
      <c r="J288" s="5" t="s">
        <v>264</v>
      </c>
      <c r="K288" s="18" t="s">
        <v>596</v>
      </c>
      <c r="L288" s="11" t="s">
        <v>11</v>
      </c>
      <c r="O288" s="5" t="s">
        <v>274</v>
      </c>
      <c r="P288" s="5" t="s">
        <v>275</v>
      </c>
      <c r="Q288" s="5" t="s">
        <v>281</v>
      </c>
      <c r="R288" s="5" t="s">
        <v>274</v>
      </c>
      <c r="S288" s="5" t="s">
        <v>275</v>
      </c>
      <c r="T288" s="5" t="s">
        <v>279</v>
      </c>
      <c r="U288" s="18" t="s">
        <v>596</v>
      </c>
      <c r="V288" s="20">
        <v>42828</v>
      </c>
      <c r="W288" s="20">
        <v>42828</v>
      </c>
      <c r="X288" s="7">
        <v>221</v>
      </c>
      <c r="Y288">
        <v>300</v>
      </c>
      <c r="Z288">
        <v>0</v>
      </c>
      <c r="AE288" s="20">
        <v>42865</v>
      </c>
      <c r="AF288" t="s">
        <v>554</v>
      </c>
      <c r="AG288">
        <v>2017</v>
      </c>
      <c r="AH288" s="20">
        <v>42865</v>
      </c>
    </row>
    <row r="289" spans="1:34" ht="51">
      <c r="A289" s="7">
        <v>2017</v>
      </c>
      <c r="B289" t="s">
        <v>556</v>
      </c>
      <c r="C289" s="11" t="s">
        <v>2</v>
      </c>
      <c r="E289" s="13"/>
      <c r="F289" s="13"/>
      <c r="H289" s="15" t="s">
        <v>439</v>
      </c>
      <c r="I289" s="5" t="s">
        <v>231</v>
      </c>
      <c r="J289" s="5" t="s">
        <v>566</v>
      </c>
      <c r="K289" s="18" t="s">
        <v>597</v>
      </c>
      <c r="L289" s="11" t="s">
        <v>11</v>
      </c>
      <c r="O289" s="5" t="s">
        <v>274</v>
      </c>
      <c r="P289" s="5" t="s">
        <v>275</v>
      </c>
      <c r="Q289" s="5" t="s">
        <v>281</v>
      </c>
      <c r="R289" s="5" t="s">
        <v>274</v>
      </c>
      <c r="S289" s="5" t="s">
        <v>275</v>
      </c>
      <c r="T289" s="5" t="s">
        <v>276</v>
      </c>
      <c r="U289" s="18" t="s">
        <v>597</v>
      </c>
      <c r="V289" s="20">
        <v>42852</v>
      </c>
      <c r="W289" s="20">
        <v>42852</v>
      </c>
      <c r="X289" s="7">
        <v>222</v>
      </c>
      <c r="Y289">
        <f>400+133+667</f>
        <v>1200</v>
      </c>
      <c r="Z289">
        <v>0</v>
      </c>
      <c r="AC289" s="38" t="s">
        <v>1318</v>
      </c>
      <c r="AE289" s="20">
        <v>42865</v>
      </c>
      <c r="AF289" t="s">
        <v>554</v>
      </c>
      <c r="AG289">
        <v>2017</v>
      </c>
      <c r="AH289" s="20">
        <v>42865</v>
      </c>
    </row>
    <row r="290" spans="1:34" ht="51">
      <c r="A290" s="7">
        <v>2017</v>
      </c>
      <c r="B290" t="s">
        <v>556</v>
      </c>
      <c r="C290" s="11" t="s">
        <v>2</v>
      </c>
      <c r="E290" s="13" t="s">
        <v>111</v>
      </c>
      <c r="F290" s="13" t="s">
        <v>111</v>
      </c>
      <c r="H290" s="15" t="s">
        <v>158</v>
      </c>
      <c r="I290" s="5" t="s">
        <v>205</v>
      </c>
      <c r="J290" s="5" t="s">
        <v>200</v>
      </c>
      <c r="K290" s="18" t="s">
        <v>598</v>
      </c>
      <c r="L290" s="11" t="s">
        <v>11</v>
      </c>
      <c r="O290" s="5" t="s">
        <v>274</v>
      </c>
      <c r="P290" s="5" t="s">
        <v>275</v>
      </c>
      <c r="Q290" s="5" t="s">
        <v>281</v>
      </c>
      <c r="R290" s="5" t="s">
        <v>274</v>
      </c>
      <c r="S290" s="5" t="s">
        <v>275</v>
      </c>
      <c r="T290" s="5" t="s">
        <v>552</v>
      </c>
      <c r="U290" s="18" t="s">
        <v>598</v>
      </c>
      <c r="V290" s="20">
        <v>42852</v>
      </c>
      <c r="W290" s="20">
        <v>42852</v>
      </c>
      <c r="X290" s="7">
        <v>223</v>
      </c>
      <c r="Y290">
        <f>300+142+660</f>
        <v>1102</v>
      </c>
      <c r="Z290">
        <v>0</v>
      </c>
      <c r="AC290" s="38" t="s">
        <v>1268</v>
      </c>
      <c r="AE290" s="20">
        <v>42865</v>
      </c>
      <c r="AF290" t="s">
        <v>554</v>
      </c>
      <c r="AG290">
        <v>2017</v>
      </c>
      <c r="AH290" s="20">
        <v>42865</v>
      </c>
    </row>
    <row r="291" spans="1:34" ht="51">
      <c r="A291" s="7">
        <v>2017</v>
      </c>
      <c r="B291" t="s">
        <v>556</v>
      </c>
      <c r="C291" s="11" t="s">
        <v>2</v>
      </c>
      <c r="E291" s="13" t="s">
        <v>124</v>
      </c>
      <c r="F291" s="13" t="s">
        <v>124</v>
      </c>
      <c r="H291" s="16" t="s">
        <v>161</v>
      </c>
      <c r="I291" s="5" t="s">
        <v>219</v>
      </c>
      <c r="J291" s="5" t="s">
        <v>259</v>
      </c>
      <c r="K291" s="18" t="s">
        <v>599</v>
      </c>
      <c r="L291" s="11" t="s">
        <v>11</v>
      </c>
      <c r="O291" s="5" t="s">
        <v>274</v>
      </c>
      <c r="P291" s="5" t="s">
        <v>275</v>
      </c>
      <c r="Q291" s="5" t="s">
        <v>281</v>
      </c>
      <c r="R291" s="5" t="s">
        <v>274</v>
      </c>
      <c r="S291" s="5" t="s">
        <v>275</v>
      </c>
      <c r="T291" s="5" t="s">
        <v>282</v>
      </c>
      <c r="U291" s="18" t="s">
        <v>599</v>
      </c>
      <c r="V291" s="20">
        <v>42859</v>
      </c>
      <c r="W291" s="20">
        <v>42859</v>
      </c>
      <c r="X291" s="7">
        <v>224</v>
      </c>
      <c r="Y291">
        <f>400+142+450</f>
        <v>992</v>
      </c>
      <c r="Z291">
        <v>208</v>
      </c>
      <c r="AE291" s="20">
        <v>42865</v>
      </c>
      <c r="AF291" t="s">
        <v>554</v>
      </c>
      <c r="AG291">
        <v>2017</v>
      </c>
      <c r="AH291" s="20">
        <v>42865</v>
      </c>
    </row>
    <row r="292" spans="1:34" ht="51">
      <c r="A292" s="7">
        <v>2017</v>
      </c>
      <c r="B292" t="s">
        <v>556</v>
      </c>
      <c r="C292" s="11" t="s">
        <v>2</v>
      </c>
      <c r="E292" s="13" t="s">
        <v>112</v>
      </c>
      <c r="F292" s="13" t="s">
        <v>112</v>
      </c>
      <c r="H292" s="16" t="s">
        <v>459</v>
      </c>
      <c r="I292" s="5" t="s">
        <v>184</v>
      </c>
      <c r="J292" s="5" t="s">
        <v>246</v>
      </c>
      <c r="K292" s="18" t="s">
        <v>600</v>
      </c>
      <c r="L292" s="11" t="s">
        <v>11</v>
      </c>
      <c r="O292" s="5" t="s">
        <v>274</v>
      </c>
      <c r="P292" s="5" t="s">
        <v>275</v>
      </c>
      <c r="Q292" s="5" t="s">
        <v>281</v>
      </c>
      <c r="R292" s="5" t="s">
        <v>274</v>
      </c>
      <c r="S292" s="5" t="s">
        <v>275</v>
      </c>
      <c r="T292" s="5" t="s">
        <v>279</v>
      </c>
      <c r="U292" s="18" t="s">
        <v>600</v>
      </c>
      <c r="V292" s="20">
        <v>42829</v>
      </c>
      <c r="W292" s="20">
        <v>42829</v>
      </c>
      <c r="X292" s="7">
        <v>225</v>
      </c>
      <c r="Y292">
        <f>300+142+458</f>
        <v>900</v>
      </c>
      <c r="Z292">
        <v>0</v>
      </c>
      <c r="AE292" s="20">
        <v>42865</v>
      </c>
      <c r="AF292" t="s">
        <v>554</v>
      </c>
      <c r="AG292">
        <v>2017</v>
      </c>
      <c r="AH292" s="20">
        <v>42865</v>
      </c>
    </row>
    <row r="293" spans="1:34" ht="89.25">
      <c r="A293">
        <v>2017</v>
      </c>
      <c r="B293" t="s">
        <v>601</v>
      </c>
      <c r="C293" t="s">
        <v>2</v>
      </c>
      <c r="D293"/>
      <c r="E293" s="13" t="s">
        <v>114</v>
      </c>
      <c r="F293" s="13" t="s">
        <v>114</v>
      </c>
      <c r="G293"/>
      <c r="H293" s="13" t="s">
        <v>602</v>
      </c>
      <c r="I293" s="4" t="s">
        <v>204</v>
      </c>
      <c r="J293" s="4" t="s">
        <v>256</v>
      </c>
      <c r="K293" s="18" t="s">
        <v>603</v>
      </c>
      <c r="L293" t="s">
        <v>11</v>
      </c>
      <c r="M293"/>
      <c r="N293"/>
      <c r="O293" s="4" t="s">
        <v>274</v>
      </c>
      <c r="P293" s="4" t="s">
        <v>275</v>
      </c>
      <c r="Q293" s="4" t="s">
        <v>281</v>
      </c>
      <c r="R293" s="4" t="s">
        <v>274</v>
      </c>
      <c r="S293" s="4" t="s">
        <v>275</v>
      </c>
      <c r="T293" s="4" t="s">
        <v>276</v>
      </c>
      <c r="U293" s="18" t="s">
        <v>603</v>
      </c>
      <c r="V293" s="19">
        <v>42862</v>
      </c>
      <c r="W293" s="20">
        <v>42863</v>
      </c>
      <c r="X293">
        <v>1</v>
      </c>
      <c r="Y293">
        <f>850+400+800+204</f>
        <v>2254</v>
      </c>
      <c r="Z293">
        <v>6</v>
      </c>
      <c r="AA293" s="20">
        <v>42867</v>
      </c>
      <c r="AB293" s="37" t="s">
        <v>1420</v>
      </c>
      <c r="AC293" s="37" t="s">
        <v>1297</v>
      </c>
      <c r="AD293"/>
      <c r="AE293" s="20">
        <v>42896</v>
      </c>
      <c r="AF293" t="s">
        <v>554</v>
      </c>
      <c r="AG293">
        <v>2017</v>
      </c>
      <c r="AH293" s="20">
        <v>42896</v>
      </c>
    </row>
    <row r="294" spans="1:34" ht="89.25">
      <c r="A294">
        <v>2017</v>
      </c>
      <c r="B294" t="s">
        <v>601</v>
      </c>
      <c r="C294" t="s">
        <v>2</v>
      </c>
      <c r="D294"/>
      <c r="E294" s="13" t="s">
        <v>111</v>
      </c>
      <c r="F294" s="13" t="s">
        <v>111</v>
      </c>
      <c r="G294"/>
      <c r="H294" s="15" t="s">
        <v>604</v>
      </c>
      <c r="I294" s="4" t="s">
        <v>192</v>
      </c>
      <c r="J294" s="4" t="s">
        <v>216</v>
      </c>
      <c r="K294" s="18" t="s">
        <v>605</v>
      </c>
      <c r="L294" s="4" t="s">
        <v>11</v>
      </c>
      <c r="M294"/>
      <c r="N294"/>
      <c r="O294" s="5" t="s">
        <v>274</v>
      </c>
      <c r="P294" s="5" t="s">
        <v>275</v>
      </c>
      <c r="Q294" s="5" t="s">
        <v>281</v>
      </c>
      <c r="R294" s="5" t="s">
        <v>274</v>
      </c>
      <c r="S294" s="5" t="s">
        <v>275</v>
      </c>
      <c r="T294" s="5" t="s">
        <v>276</v>
      </c>
      <c r="U294" s="18" t="s">
        <v>605</v>
      </c>
      <c r="V294" s="19">
        <v>42862</v>
      </c>
      <c r="W294" s="20">
        <v>42863</v>
      </c>
      <c r="X294">
        <v>2</v>
      </c>
      <c r="Y294">
        <v>1000</v>
      </c>
      <c r="Z294">
        <v>0</v>
      </c>
      <c r="AA294"/>
      <c r="AB294"/>
      <c r="AC294"/>
      <c r="AD294"/>
      <c r="AE294" s="20">
        <v>42896</v>
      </c>
      <c r="AF294" t="s">
        <v>554</v>
      </c>
      <c r="AG294">
        <v>2017</v>
      </c>
      <c r="AH294" s="20">
        <v>42896</v>
      </c>
    </row>
    <row r="295" spans="1:34" ht="89.25">
      <c r="A295">
        <v>2017</v>
      </c>
      <c r="B295" t="s">
        <v>601</v>
      </c>
      <c r="C295" t="s">
        <v>2</v>
      </c>
      <c r="D295"/>
      <c r="E295" s="13" t="s">
        <v>606</v>
      </c>
      <c r="F295" s="13" t="s">
        <v>606</v>
      </c>
      <c r="G295"/>
      <c r="H295" s="15" t="s">
        <v>607</v>
      </c>
      <c r="I295" s="5" t="s">
        <v>201</v>
      </c>
      <c r="J295" s="5" t="s">
        <v>255</v>
      </c>
      <c r="K295" s="18" t="s">
        <v>605</v>
      </c>
      <c r="L295" s="5" t="s">
        <v>11</v>
      </c>
      <c r="M295"/>
      <c r="N295"/>
      <c r="O295" s="5" t="s">
        <v>274</v>
      </c>
      <c r="P295" s="5" t="s">
        <v>275</v>
      </c>
      <c r="Q295" s="5" t="s">
        <v>281</v>
      </c>
      <c r="R295" s="5" t="s">
        <v>274</v>
      </c>
      <c r="S295" s="5" t="s">
        <v>275</v>
      </c>
      <c r="T295" s="5" t="s">
        <v>276</v>
      </c>
      <c r="U295" s="18" t="s">
        <v>605</v>
      </c>
      <c r="V295" s="19">
        <v>42862</v>
      </c>
      <c r="W295" s="20">
        <v>42863</v>
      </c>
      <c r="X295">
        <v>3</v>
      </c>
      <c r="Y295">
        <v>1250</v>
      </c>
      <c r="Z295">
        <v>0</v>
      </c>
      <c r="AA295"/>
      <c r="AB295"/>
      <c r="AC295"/>
      <c r="AD295"/>
      <c r="AE295" s="20">
        <v>42896</v>
      </c>
      <c r="AF295" t="s">
        <v>554</v>
      </c>
      <c r="AG295">
        <v>2017</v>
      </c>
      <c r="AH295" s="20">
        <v>42896</v>
      </c>
    </row>
    <row r="296" spans="1:34" ht="102">
      <c r="A296">
        <v>2017</v>
      </c>
      <c r="B296" t="s">
        <v>601</v>
      </c>
      <c r="C296" t="s">
        <v>2</v>
      </c>
      <c r="D296"/>
      <c r="E296" s="13" t="s">
        <v>110</v>
      </c>
      <c r="F296" s="13" t="s">
        <v>110</v>
      </c>
      <c r="G296"/>
      <c r="H296" s="15" t="s">
        <v>430</v>
      </c>
      <c r="I296" s="5" t="s">
        <v>188</v>
      </c>
      <c r="J296" s="5" t="s">
        <v>250</v>
      </c>
      <c r="K296" s="18" t="s">
        <v>608</v>
      </c>
      <c r="L296" s="5" t="s">
        <v>11</v>
      </c>
      <c r="M296"/>
      <c r="N296"/>
      <c r="O296" s="5" t="s">
        <v>274</v>
      </c>
      <c r="P296" s="5" t="s">
        <v>275</v>
      </c>
      <c r="Q296" s="5" t="s">
        <v>281</v>
      </c>
      <c r="R296" s="5" t="s">
        <v>274</v>
      </c>
      <c r="S296" s="5" t="s">
        <v>275</v>
      </c>
      <c r="T296" s="5" t="s">
        <v>276</v>
      </c>
      <c r="U296" s="18" t="s">
        <v>608</v>
      </c>
      <c r="V296" s="19">
        <v>42862</v>
      </c>
      <c r="W296" s="20">
        <v>42863</v>
      </c>
      <c r="X296">
        <v>4</v>
      </c>
      <c r="Y296">
        <v>1250</v>
      </c>
      <c r="Z296">
        <v>0</v>
      </c>
      <c r="AA296"/>
      <c r="AB296"/>
      <c r="AC296"/>
      <c r="AD296"/>
      <c r="AE296" s="20">
        <v>42896</v>
      </c>
      <c r="AF296" t="s">
        <v>554</v>
      </c>
      <c r="AG296">
        <v>2017</v>
      </c>
      <c r="AH296" s="20">
        <v>42896</v>
      </c>
    </row>
    <row r="297" spans="1:34" ht="102">
      <c r="A297">
        <v>2017</v>
      </c>
      <c r="B297" t="s">
        <v>601</v>
      </c>
      <c r="C297" t="s">
        <v>2</v>
      </c>
      <c r="D297"/>
      <c r="E297" s="13" t="s">
        <v>606</v>
      </c>
      <c r="F297" s="13" t="s">
        <v>606</v>
      </c>
      <c r="G297"/>
      <c r="H297" s="16" t="s">
        <v>144</v>
      </c>
      <c r="I297" s="5" t="s">
        <v>224</v>
      </c>
      <c r="J297" s="5" t="s">
        <v>198</v>
      </c>
      <c r="K297" s="18" t="s">
        <v>608</v>
      </c>
      <c r="L297" s="5" t="s">
        <v>11</v>
      </c>
      <c r="M297"/>
      <c r="N297"/>
      <c r="O297" s="5" t="s">
        <v>274</v>
      </c>
      <c r="P297" s="5" t="s">
        <v>275</v>
      </c>
      <c r="Q297" s="5" t="s">
        <v>281</v>
      </c>
      <c r="R297" s="5" t="s">
        <v>274</v>
      </c>
      <c r="S297" s="5" t="s">
        <v>275</v>
      </c>
      <c r="T297" s="5" t="s">
        <v>276</v>
      </c>
      <c r="U297" s="18" t="s">
        <v>608</v>
      </c>
      <c r="V297" s="19">
        <v>42862</v>
      </c>
      <c r="W297" s="20">
        <v>42863</v>
      </c>
      <c r="X297">
        <v>5</v>
      </c>
      <c r="Y297">
        <v>1250</v>
      </c>
      <c r="Z297">
        <v>0</v>
      </c>
      <c r="AA297"/>
      <c r="AB297"/>
      <c r="AC297"/>
      <c r="AD297"/>
      <c r="AE297" s="20">
        <v>42896</v>
      </c>
      <c r="AF297" t="s">
        <v>554</v>
      </c>
      <c r="AG297">
        <v>2017</v>
      </c>
      <c r="AH297" s="20">
        <v>42896</v>
      </c>
    </row>
    <row r="298" spans="1:34" ht="102">
      <c r="A298">
        <v>2017</v>
      </c>
      <c r="B298" t="s">
        <v>601</v>
      </c>
      <c r="C298" t="s">
        <v>2</v>
      </c>
      <c r="D298"/>
      <c r="E298" s="13" t="s">
        <v>116</v>
      </c>
      <c r="F298" s="13" t="s">
        <v>116</v>
      </c>
      <c r="G298"/>
      <c r="H298" s="15" t="s">
        <v>609</v>
      </c>
      <c r="I298" s="5" t="s">
        <v>190</v>
      </c>
      <c r="J298" s="5"/>
      <c r="K298" s="18" t="s">
        <v>608</v>
      </c>
      <c r="L298" s="5" t="s">
        <v>11</v>
      </c>
      <c r="M298"/>
      <c r="N298"/>
      <c r="O298" s="5" t="s">
        <v>274</v>
      </c>
      <c r="P298" s="5" t="s">
        <v>275</v>
      </c>
      <c r="Q298" s="5" t="s">
        <v>281</v>
      </c>
      <c r="R298" s="5" t="s">
        <v>274</v>
      </c>
      <c r="S298" s="5" t="s">
        <v>275</v>
      </c>
      <c r="T298" s="5" t="s">
        <v>276</v>
      </c>
      <c r="U298" s="18" t="s">
        <v>608</v>
      </c>
      <c r="V298" s="19">
        <v>42862</v>
      </c>
      <c r="W298" s="20">
        <v>42863</v>
      </c>
      <c r="X298">
        <v>6</v>
      </c>
      <c r="Y298">
        <v>1000</v>
      </c>
      <c r="Z298">
        <v>0</v>
      </c>
      <c r="AA298"/>
      <c r="AB298"/>
      <c r="AC298"/>
      <c r="AD298"/>
      <c r="AE298" s="20">
        <v>42896</v>
      </c>
      <c r="AF298" t="s">
        <v>554</v>
      </c>
      <c r="AG298">
        <v>2017</v>
      </c>
      <c r="AH298" s="20">
        <v>42896</v>
      </c>
    </row>
    <row r="299" spans="1:34" ht="38.25">
      <c r="A299">
        <v>2017</v>
      </c>
      <c r="B299" t="s">
        <v>601</v>
      </c>
      <c r="C299" t="s">
        <v>2</v>
      </c>
      <c r="D299"/>
      <c r="E299" s="13" t="s">
        <v>114</v>
      </c>
      <c r="F299" s="13" t="s">
        <v>114</v>
      </c>
      <c r="G299"/>
      <c r="H299" s="15" t="s">
        <v>134</v>
      </c>
      <c r="I299" s="5" t="s">
        <v>185</v>
      </c>
      <c r="J299" s="5" t="s">
        <v>247</v>
      </c>
      <c r="K299" s="18" t="s">
        <v>610</v>
      </c>
      <c r="L299" s="5" t="s">
        <v>11</v>
      </c>
      <c r="M299"/>
      <c r="N299"/>
      <c r="O299" s="5" t="s">
        <v>274</v>
      </c>
      <c r="P299" s="5" t="s">
        <v>275</v>
      </c>
      <c r="Q299" s="5" t="s">
        <v>281</v>
      </c>
      <c r="R299" s="5" t="s">
        <v>274</v>
      </c>
      <c r="S299" s="5" t="s">
        <v>275</v>
      </c>
      <c r="T299" s="5" t="s">
        <v>279</v>
      </c>
      <c r="U299" s="18" t="s">
        <v>610</v>
      </c>
      <c r="V299" s="20">
        <v>42867</v>
      </c>
      <c r="W299" s="20">
        <v>42868</v>
      </c>
      <c r="X299">
        <v>7</v>
      </c>
      <c r="Y299">
        <f>700+300+142+658</f>
        <v>1800</v>
      </c>
      <c r="Z299">
        <v>0</v>
      </c>
      <c r="AA299"/>
      <c r="AB299"/>
      <c r="AC299" s="37" t="s">
        <v>1344</v>
      </c>
      <c r="AD299"/>
      <c r="AE299" s="20">
        <v>42896</v>
      </c>
      <c r="AF299" t="s">
        <v>554</v>
      </c>
      <c r="AG299">
        <v>2017</v>
      </c>
      <c r="AH299" s="20">
        <v>42896</v>
      </c>
    </row>
    <row r="300" spans="1:34" ht="51">
      <c r="A300">
        <v>2017</v>
      </c>
      <c r="B300" t="s">
        <v>601</v>
      </c>
      <c r="C300" t="s">
        <v>2</v>
      </c>
      <c r="D300"/>
      <c r="E300" s="13" t="s">
        <v>123</v>
      </c>
      <c r="F300" s="13" t="s">
        <v>123</v>
      </c>
      <c r="G300"/>
      <c r="H300" s="15" t="s">
        <v>611</v>
      </c>
      <c r="I300" s="5" t="s">
        <v>612</v>
      </c>
      <c r="J300" s="5" t="s">
        <v>613</v>
      </c>
      <c r="K300" s="18" t="s">
        <v>614</v>
      </c>
      <c r="L300" s="5" t="s">
        <v>11</v>
      </c>
      <c r="M300"/>
      <c r="N300"/>
      <c r="O300" s="5" t="s">
        <v>274</v>
      </c>
      <c r="P300" s="5" t="s">
        <v>275</v>
      </c>
      <c r="Q300" s="5" t="s">
        <v>281</v>
      </c>
      <c r="R300" s="5" t="s">
        <v>274</v>
      </c>
      <c r="S300" s="5" t="s">
        <v>275</v>
      </c>
      <c r="T300" s="5" t="s">
        <v>279</v>
      </c>
      <c r="U300" s="18" t="s">
        <v>614</v>
      </c>
      <c r="V300" s="20">
        <v>42866</v>
      </c>
      <c r="W300" s="20">
        <v>42867</v>
      </c>
      <c r="X300">
        <v>8</v>
      </c>
      <c r="Y300">
        <v>1000</v>
      </c>
      <c r="Z300">
        <v>0</v>
      </c>
      <c r="AA300" s="20">
        <v>42881</v>
      </c>
      <c r="AB300" s="37" t="s">
        <v>1377</v>
      </c>
      <c r="AC300"/>
      <c r="AD300"/>
      <c r="AE300" s="20">
        <v>42896</v>
      </c>
      <c r="AF300" t="s">
        <v>554</v>
      </c>
      <c r="AG300">
        <v>2017</v>
      </c>
      <c r="AH300" s="20">
        <v>42896</v>
      </c>
    </row>
    <row r="301" spans="1:34" ht="51">
      <c r="A301">
        <v>2017</v>
      </c>
      <c r="B301" t="s">
        <v>601</v>
      </c>
      <c r="C301" t="s">
        <v>2</v>
      </c>
      <c r="D301"/>
      <c r="E301" s="13" t="s">
        <v>116</v>
      </c>
      <c r="F301" s="13" t="s">
        <v>116</v>
      </c>
      <c r="G301"/>
      <c r="H301" s="15" t="s">
        <v>615</v>
      </c>
      <c r="I301" s="5" t="s">
        <v>269</v>
      </c>
      <c r="J301" s="5" t="s">
        <v>229</v>
      </c>
      <c r="K301" s="18" t="s">
        <v>614</v>
      </c>
      <c r="L301" s="5" t="s">
        <v>11</v>
      </c>
      <c r="M301"/>
      <c r="N301"/>
      <c r="O301" s="5" t="s">
        <v>274</v>
      </c>
      <c r="P301" s="5" t="s">
        <v>275</v>
      </c>
      <c r="Q301" s="5" t="s">
        <v>281</v>
      </c>
      <c r="R301" s="5" t="s">
        <v>274</v>
      </c>
      <c r="S301" s="5" t="s">
        <v>275</v>
      </c>
      <c r="T301" s="5" t="s">
        <v>279</v>
      </c>
      <c r="U301" s="18" t="s">
        <v>614</v>
      </c>
      <c r="V301" s="20">
        <v>42866</v>
      </c>
      <c r="W301" s="20">
        <v>42867</v>
      </c>
      <c r="X301">
        <v>9</v>
      </c>
      <c r="Y301">
        <v>1000</v>
      </c>
      <c r="Z301">
        <v>0</v>
      </c>
      <c r="AA301"/>
      <c r="AB301"/>
      <c r="AC301"/>
      <c r="AD301"/>
      <c r="AE301" s="20">
        <v>42896</v>
      </c>
      <c r="AF301" t="s">
        <v>554</v>
      </c>
      <c r="AG301">
        <v>2017</v>
      </c>
      <c r="AH301" s="20">
        <v>42896</v>
      </c>
    </row>
    <row r="302" spans="1:34" ht="76.5">
      <c r="A302">
        <v>2017</v>
      </c>
      <c r="B302" t="s">
        <v>601</v>
      </c>
      <c r="C302" t="s">
        <v>2</v>
      </c>
      <c r="D302"/>
      <c r="E302" s="13" t="s">
        <v>120</v>
      </c>
      <c r="F302" s="13" t="s">
        <v>120</v>
      </c>
      <c r="G302"/>
      <c r="H302" s="15" t="s">
        <v>616</v>
      </c>
      <c r="I302" s="5" t="s">
        <v>617</v>
      </c>
      <c r="J302" s="5" t="s">
        <v>268</v>
      </c>
      <c r="K302" s="18" t="s">
        <v>618</v>
      </c>
      <c r="L302" s="5" t="s">
        <v>11</v>
      </c>
      <c r="M302"/>
      <c r="N302"/>
      <c r="O302" s="5" t="s">
        <v>274</v>
      </c>
      <c r="P302" s="5" t="s">
        <v>275</v>
      </c>
      <c r="Q302" s="5" t="s">
        <v>281</v>
      </c>
      <c r="R302" s="5" t="s">
        <v>274</v>
      </c>
      <c r="S302" s="5" t="s">
        <v>275</v>
      </c>
      <c r="T302" s="5" t="s">
        <v>279</v>
      </c>
      <c r="U302" s="18" t="s">
        <v>618</v>
      </c>
      <c r="V302" s="20">
        <v>42866</v>
      </c>
      <c r="W302" s="20">
        <v>42867</v>
      </c>
      <c r="X302">
        <v>10</v>
      </c>
      <c r="Y302">
        <v>1000</v>
      </c>
      <c r="Z302">
        <v>0</v>
      </c>
      <c r="AA302" s="20">
        <v>42871</v>
      </c>
      <c r="AB302" s="37" t="s">
        <v>1373</v>
      </c>
      <c r="AC302"/>
      <c r="AD302"/>
      <c r="AE302" s="20">
        <v>42896</v>
      </c>
      <c r="AF302" t="s">
        <v>554</v>
      </c>
      <c r="AG302">
        <v>2017</v>
      </c>
      <c r="AH302" s="20">
        <v>42896</v>
      </c>
    </row>
    <row r="303" spans="1:34" ht="63.75">
      <c r="A303">
        <v>2017</v>
      </c>
      <c r="B303" t="s">
        <v>601</v>
      </c>
      <c r="C303" t="s">
        <v>2</v>
      </c>
      <c r="D303"/>
      <c r="E303" s="13" t="s">
        <v>119</v>
      </c>
      <c r="F303" s="13" t="s">
        <v>119</v>
      </c>
      <c r="G303"/>
      <c r="H303" s="15" t="s">
        <v>142</v>
      </c>
      <c r="I303" s="5" t="s">
        <v>195</v>
      </c>
      <c r="J303" s="5" t="s">
        <v>253</v>
      </c>
      <c r="K303" s="18" t="s">
        <v>619</v>
      </c>
      <c r="L303" s="5" t="s">
        <v>11</v>
      </c>
      <c r="M303"/>
      <c r="N303"/>
      <c r="O303" s="5" t="s">
        <v>274</v>
      </c>
      <c r="P303" s="5" t="s">
        <v>275</v>
      </c>
      <c r="Q303" s="5" t="s">
        <v>281</v>
      </c>
      <c r="R303" s="5" t="s">
        <v>274</v>
      </c>
      <c r="S303" s="5" t="s">
        <v>620</v>
      </c>
      <c r="T303" s="5" t="s">
        <v>621</v>
      </c>
      <c r="U303" s="24" t="s">
        <v>622</v>
      </c>
      <c r="V303" s="20">
        <v>42824</v>
      </c>
      <c r="W303" s="20">
        <v>42825</v>
      </c>
      <c r="X303">
        <v>11</v>
      </c>
      <c r="Y303">
        <v>1000</v>
      </c>
      <c r="Z303">
        <v>0</v>
      </c>
      <c r="AA303" s="20">
        <v>42850</v>
      </c>
      <c r="AB303" s="37" t="s">
        <v>1457</v>
      </c>
      <c r="AC303"/>
      <c r="AD303"/>
      <c r="AE303" s="20">
        <v>42896</v>
      </c>
      <c r="AF303" t="s">
        <v>554</v>
      </c>
      <c r="AG303">
        <v>2017</v>
      </c>
      <c r="AH303" s="20">
        <v>42896</v>
      </c>
    </row>
    <row r="304" spans="1:34" ht="38.25">
      <c r="A304">
        <v>2017</v>
      </c>
      <c r="B304" t="s">
        <v>601</v>
      </c>
      <c r="C304" t="s">
        <v>2</v>
      </c>
      <c r="D304"/>
      <c r="E304" s="13" t="s">
        <v>114</v>
      </c>
      <c r="F304" s="13" t="s">
        <v>114</v>
      </c>
      <c r="G304"/>
      <c r="H304" s="15" t="s">
        <v>159</v>
      </c>
      <c r="I304" s="5" t="s">
        <v>214</v>
      </c>
      <c r="J304" s="5" t="s">
        <v>242</v>
      </c>
      <c r="K304" s="18" t="s">
        <v>623</v>
      </c>
      <c r="L304" s="5" t="s">
        <v>11</v>
      </c>
      <c r="M304"/>
      <c r="N304"/>
      <c r="O304" s="5" t="s">
        <v>274</v>
      </c>
      <c r="P304" s="5" t="s">
        <v>275</v>
      </c>
      <c r="Q304" s="5" t="s">
        <v>281</v>
      </c>
      <c r="R304" s="5" t="s">
        <v>274</v>
      </c>
      <c r="S304" s="5" t="s">
        <v>275</v>
      </c>
      <c r="T304" s="5" t="s">
        <v>278</v>
      </c>
      <c r="U304" s="18" t="s">
        <v>623</v>
      </c>
      <c r="V304" s="20">
        <v>42867</v>
      </c>
      <c r="W304" s="20">
        <v>42869</v>
      </c>
      <c r="X304">
        <v>12</v>
      </c>
      <c r="Y304">
        <f>71+2393.12+1700+400</f>
        <v>4564.12</v>
      </c>
      <c r="Z304">
        <v>0</v>
      </c>
      <c r="AA304"/>
      <c r="AB304"/>
      <c r="AC304"/>
      <c r="AD304"/>
      <c r="AE304" s="20">
        <v>42896</v>
      </c>
      <c r="AF304" t="s">
        <v>554</v>
      </c>
      <c r="AG304">
        <v>2017</v>
      </c>
      <c r="AH304" s="20">
        <v>42896</v>
      </c>
    </row>
    <row r="305" spans="1:34" ht="51">
      <c r="A305">
        <v>2017</v>
      </c>
      <c r="B305" t="s">
        <v>601</v>
      </c>
      <c r="C305" t="s">
        <v>2</v>
      </c>
      <c r="D305"/>
      <c r="E305" s="13" t="s">
        <v>110</v>
      </c>
      <c r="F305" s="13" t="s">
        <v>110</v>
      </c>
      <c r="G305"/>
      <c r="H305" s="15" t="s">
        <v>430</v>
      </c>
      <c r="I305" s="5" t="s">
        <v>188</v>
      </c>
      <c r="J305" s="5" t="s">
        <v>250</v>
      </c>
      <c r="K305" s="18" t="s">
        <v>624</v>
      </c>
      <c r="L305" s="5" t="s">
        <v>11</v>
      </c>
      <c r="M305"/>
      <c r="N305"/>
      <c r="O305" s="5" t="s">
        <v>274</v>
      </c>
      <c r="P305" s="5" t="s">
        <v>275</v>
      </c>
      <c r="Q305" s="5" t="s">
        <v>281</v>
      </c>
      <c r="R305" s="5" t="s">
        <v>274</v>
      </c>
      <c r="S305" s="5" t="s">
        <v>275</v>
      </c>
      <c r="T305" s="5" t="s">
        <v>276</v>
      </c>
      <c r="U305" s="18" t="s">
        <v>624</v>
      </c>
      <c r="V305" s="20">
        <v>42871</v>
      </c>
      <c r="W305" s="20">
        <v>42872</v>
      </c>
      <c r="X305">
        <v>13</v>
      </c>
      <c r="Y305">
        <v>850</v>
      </c>
      <c r="Z305">
        <v>0</v>
      </c>
      <c r="AA305"/>
      <c r="AB305"/>
      <c r="AC305"/>
      <c r="AD305"/>
      <c r="AE305" s="20">
        <v>42896</v>
      </c>
      <c r="AF305" t="s">
        <v>554</v>
      </c>
      <c r="AG305">
        <v>2017</v>
      </c>
      <c r="AH305" s="20">
        <v>42896</v>
      </c>
    </row>
    <row r="306" spans="1:34" ht="51">
      <c r="A306">
        <v>2017</v>
      </c>
      <c r="B306" t="s">
        <v>601</v>
      </c>
      <c r="C306" t="s">
        <v>2</v>
      </c>
      <c r="D306"/>
      <c r="E306" s="13" t="s">
        <v>117</v>
      </c>
      <c r="F306" s="13" t="s">
        <v>117</v>
      </c>
      <c r="G306"/>
      <c r="H306" s="15" t="s">
        <v>625</v>
      </c>
      <c r="I306" s="5" t="s">
        <v>191</v>
      </c>
      <c r="J306" s="5" t="s">
        <v>251</v>
      </c>
      <c r="K306" s="18" t="s">
        <v>624</v>
      </c>
      <c r="L306" s="5" t="s">
        <v>11</v>
      </c>
      <c r="M306"/>
      <c r="N306"/>
      <c r="O306" s="5" t="s">
        <v>274</v>
      </c>
      <c r="P306" s="5" t="s">
        <v>275</v>
      </c>
      <c r="Q306" s="5" t="s">
        <v>281</v>
      </c>
      <c r="R306" s="5" t="s">
        <v>274</v>
      </c>
      <c r="S306" s="5" t="s">
        <v>275</v>
      </c>
      <c r="T306" s="5" t="s">
        <v>276</v>
      </c>
      <c r="U306" s="18" t="s">
        <v>624</v>
      </c>
      <c r="V306" s="20">
        <v>42871</v>
      </c>
      <c r="W306" s="20">
        <v>42872</v>
      </c>
      <c r="X306">
        <v>14</v>
      </c>
      <c r="Y306">
        <f>1350+204+1199.49</f>
        <v>2753.49</v>
      </c>
      <c r="Z306">
        <v>0</v>
      </c>
      <c r="AA306"/>
      <c r="AB306"/>
      <c r="AC306"/>
      <c r="AD306"/>
      <c r="AE306" s="20">
        <v>42896</v>
      </c>
      <c r="AF306" t="s">
        <v>554</v>
      </c>
      <c r="AG306">
        <v>2017</v>
      </c>
      <c r="AH306" s="20">
        <v>42896</v>
      </c>
    </row>
    <row r="307" spans="1:34" ht="51">
      <c r="A307">
        <v>2017</v>
      </c>
      <c r="B307" t="s">
        <v>601</v>
      </c>
      <c r="C307" t="s">
        <v>2</v>
      </c>
      <c r="D307"/>
      <c r="E307" s="13" t="s">
        <v>127</v>
      </c>
      <c r="F307" s="13" t="s">
        <v>127</v>
      </c>
      <c r="G307"/>
      <c r="H307" s="15" t="s">
        <v>319</v>
      </c>
      <c r="I307" s="5" t="s">
        <v>187</v>
      </c>
      <c r="J307" s="5" t="s">
        <v>249</v>
      </c>
      <c r="K307" s="18" t="s">
        <v>624</v>
      </c>
      <c r="L307" s="5" t="s">
        <v>11</v>
      </c>
      <c r="M307"/>
      <c r="N307"/>
      <c r="O307" s="5" t="s">
        <v>274</v>
      </c>
      <c r="P307" s="5" t="s">
        <v>275</v>
      </c>
      <c r="Q307" s="5" t="s">
        <v>281</v>
      </c>
      <c r="R307" s="5" t="s">
        <v>274</v>
      </c>
      <c r="S307" s="5" t="s">
        <v>275</v>
      </c>
      <c r="T307" s="5" t="s">
        <v>276</v>
      </c>
      <c r="U307" s="18" t="s">
        <v>624</v>
      </c>
      <c r="V307" s="20">
        <v>42871</v>
      </c>
      <c r="W307" s="20">
        <v>42872</v>
      </c>
      <c r="X307">
        <v>15</v>
      </c>
      <c r="Y307">
        <v>1000</v>
      </c>
      <c r="Z307">
        <v>0</v>
      </c>
      <c r="AA307"/>
      <c r="AB307"/>
      <c r="AC307"/>
      <c r="AD307"/>
      <c r="AE307" s="20">
        <v>42896</v>
      </c>
      <c r="AF307" t="s">
        <v>554</v>
      </c>
      <c r="AG307">
        <v>2017</v>
      </c>
      <c r="AH307" s="20">
        <v>42896</v>
      </c>
    </row>
    <row r="308" spans="1:34" ht="63.75">
      <c r="A308">
        <v>2017</v>
      </c>
      <c r="B308" t="s">
        <v>601</v>
      </c>
      <c r="C308" t="s">
        <v>2</v>
      </c>
      <c r="D308"/>
      <c r="E308" s="13" t="s">
        <v>127</v>
      </c>
      <c r="F308" s="13" t="s">
        <v>127</v>
      </c>
      <c r="G308"/>
      <c r="H308" s="15" t="s">
        <v>319</v>
      </c>
      <c r="I308" s="5" t="s">
        <v>187</v>
      </c>
      <c r="J308" s="5" t="s">
        <v>249</v>
      </c>
      <c r="K308" s="18" t="s">
        <v>626</v>
      </c>
      <c r="L308" s="5" t="s">
        <v>11</v>
      </c>
      <c r="M308"/>
      <c r="N308"/>
      <c r="O308" s="5" t="s">
        <v>274</v>
      </c>
      <c r="P308" s="5" t="s">
        <v>275</v>
      </c>
      <c r="Q308" s="5" t="s">
        <v>281</v>
      </c>
      <c r="R308" s="5" t="s">
        <v>274</v>
      </c>
      <c r="S308" s="5" t="s">
        <v>275</v>
      </c>
      <c r="T308" s="5" t="s">
        <v>276</v>
      </c>
      <c r="U308" s="18" t="s">
        <v>626</v>
      </c>
      <c r="V308" s="20">
        <v>42873</v>
      </c>
      <c r="W308" s="20">
        <v>42874</v>
      </c>
      <c r="X308">
        <v>16</v>
      </c>
      <c r="Y308">
        <f>1000+400+1121.2</f>
        <v>2521.2</v>
      </c>
      <c r="Z308">
        <v>0</v>
      </c>
      <c r="AA308"/>
      <c r="AB308"/>
      <c r="AC308" s="37" t="s">
        <v>1336</v>
      </c>
      <c r="AD308"/>
      <c r="AE308" s="20">
        <v>42896</v>
      </c>
      <c r="AF308" t="s">
        <v>554</v>
      </c>
      <c r="AG308">
        <v>2017</v>
      </c>
      <c r="AH308" s="20">
        <v>42896</v>
      </c>
    </row>
    <row r="309" spans="1:34" ht="38.25">
      <c r="A309">
        <v>2017</v>
      </c>
      <c r="B309" t="s">
        <v>601</v>
      </c>
      <c r="C309" t="s">
        <v>2</v>
      </c>
      <c r="D309"/>
      <c r="E309" s="13" t="s">
        <v>124</v>
      </c>
      <c r="F309" s="13" t="s">
        <v>124</v>
      </c>
      <c r="G309"/>
      <c r="H309" s="15" t="s">
        <v>316</v>
      </c>
      <c r="I309" s="5" t="s">
        <v>219</v>
      </c>
      <c r="J309" s="5" t="s">
        <v>259</v>
      </c>
      <c r="K309" s="18" t="s">
        <v>627</v>
      </c>
      <c r="L309" s="5" t="s">
        <v>11</v>
      </c>
      <c r="M309"/>
      <c r="N309"/>
      <c r="O309" s="5" t="s">
        <v>274</v>
      </c>
      <c r="P309" s="5" t="s">
        <v>275</v>
      </c>
      <c r="Q309" s="5" t="s">
        <v>281</v>
      </c>
      <c r="R309" s="5" t="s">
        <v>274</v>
      </c>
      <c r="S309" s="5" t="s">
        <v>274</v>
      </c>
      <c r="T309" s="5" t="s">
        <v>274</v>
      </c>
      <c r="U309" s="18" t="s">
        <v>627</v>
      </c>
      <c r="V309" s="20">
        <v>42878</v>
      </c>
      <c r="W309" s="20">
        <v>42880</v>
      </c>
      <c r="X309">
        <v>17</v>
      </c>
      <c r="Y309">
        <f>3000+400+520+11596</f>
        <v>15516</v>
      </c>
      <c r="Z309">
        <v>1280</v>
      </c>
      <c r="AA309"/>
      <c r="AB309"/>
      <c r="AC309" s="37" t="s">
        <v>1337</v>
      </c>
      <c r="AD309"/>
      <c r="AE309" s="20">
        <v>42896</v>
      </c>
      <c r="AF309" t="s">
        <v>554</v>
      </c>
      <c r="AG309">
        <v>2017</v>
      </c>
      <c r="AH309" s="20">
        <v>42896</v>
      </c>
    </row>
    <row r="310" spans="1:34" ht="51">
      <c r="A310">
        <v>2017</v>
      </c>
      <c r="B310" t="s">
        <v>601</v>
      </c>
      <c r="C310" t="s">
        <v>2</v>
      </c>
      <c r="D310"/>
      <c r="E310" s="13" t="s">
        <v>110</v>
      </c>
      <c r="F310" s="13" t="s">
        <v>110</v>
      </c>
      <c r="G310"/>
      <c r="H310" s="15" t="s">
        <v>309</v>
      </c>
      <c r="I310" s="5" t="s">
        <v>193</v>
      </c>
      <c r="J310" s="5" t="s">
        <v>193</v>
      </c>
      <c r="K310" s="18" t="s">
        <v>628</v>
      </c>
      <c r="L310" s="5" t="s">
        <v>11</v>
      </c>
      <c r="M310"/>
      <c r="N310"/>
      <c r="O310" s="5" t="s">
        <v>274</v>
      </c>
      <c r="P310" s="5" t="s">
        <v>275</v>
      </c>
      <c r="Q310" s="5" t="s">
        <v>281</v>
      </c>
      <c r="R310" s="5" t="s">
        <v>274</v>
      </c>
      <c r="S310" s="5" t="s">
        <v>275</v>
      </c>
      <c r="T310" s="5" t="s">
        <v>276</v>
      </c>
      <c r="U310" s="18" t="s">
        <v>628</v>
      </c>
      <c r="V310" s="20">
        <v>42878</v>
      </c>
      <c r="W310" s="20">
        <v>42879</v>
      </c>
      <c r="X310">
        <v>18</v>
      </c>
      <c r="Y310">
        <f>850+400+1200</f>
        <v>2450</v>
      </c>
      <c r="Z310">
        <v>0</v>
      </c>
      <c r="AA310"/>
      <c r="AB310"/>
      <c r="AC310"/>
      <c r="AD310"/>
      <c r="AE310" s="20">
        <v>42896</v>
      </c>
      <c r="AF310" t="s">
        <v>554</v>
      </c>
      <c r="AG310">
        <v>2017</v>
      </c>
      <c r="AH310" s="20">
        <v>42896</v>
      </c>
    </row>
    <row r="311" spans="1:34" ht="38.25">
      <c r="A311">
        <v>2017</v>
      </c>
      <c r="B311" t="s">
        <v>601</v>
      </c>
      <c r="C311" t="s">
        <v>2</v>
      </c>
      <c r="D311"/>
      <c r="E311" s="13" t="s">
        <v>115</v>
      </c>
      <c r="F311" s="13" t="s">
        <v>115</v>
      </c>
      <c r="G311"/>
      <c r="H311" s="15" t="s">
        <v>629</v>
      </c>
      <c r="I311" s="5" t="s">
        <v>237</v>
      </c>
      <c r="J311" s="5" t="s">
        <v>229</v>
      </c>
      <c r="K311" s="18" t="s">
        <v>630</v>
      </c>
      <c r="L311" s="5" t="s">
        <v>11</v>
      </c>
      <c r="M311"/>
      <c r="N311"/>
      <c r="O311" s="5" t="s">
        <v>274</v>
      </c>
      <c r="P311" s="5" t="s">
        <v>275</v>
      </c>
      <c r="Q311" s="5" t="s">
        <v>281</v>
      </c>
      <c r="R311" s="5" t="s">
        <v>274</v>
      </c>
      <c r="S311" s="5" t="s">
        <v>275</v>
      </c>
      <c r="T311" s="5" t="s">
        <v>276</v>
      </c>
      <c r="U311" s="18" t="s">
        <v>630</v>
      </c>
      <c r="V311" s="20">
        <v>42878</v>
      </c>
      <c r="W311" s="20">
        <v>42879</v>
      </c>
      <c r="X311">
        <v>19</v>
      </c>
      <c r="Y311">
        <f>700+300</f>
        <v>1000</v>
      </c>
      <c r="Z311">
        <v>0</v>
      </c>
      <c r="AA311" s="20">
        <v>42891</v>
      </c>
      <c r="AB311" s="37" t="s">
        <v>1396</v>
      </c>
      <c r="AC311"/>
      <c r="AD311"/>
      <c r="AE311" s="20">
        <v>42896</v>
      </c>
      <c r="AF311" t="s">
        <v>554</v>
      </c>
      <c r="AG311">
        <v>2017</v>
      </c>
      <c r="AH311" s="20">
        <v>42896</v>
      </c>
    </row>
    <row r="312" spans="1:34" ht="63.75">
      <c r="A312">
        <v>2017</v>
      </c>
      <c r="B312" t="s">
        <v>601</v>
      </c>
      <c r="C312" t="s">
        <v>2</v>
      </c>
      <c r="D312"/>
      <c r="E312" s="13" t="s">
        <v>110</v>
      </c>
      <c r="F312" s="13" t="s">
        <v>110</v>
      </c>
      <c r="G312"/>
      <c r="H312" s="15" t="s">
        <v>631</v>
      </c>
      <c r="I312" s="5" t="s">
        <v>196</v>
      </c>
      <c r="J312" s="5" t="s">
        <v>632</v>
      </c>
      <c r="K312" s="18" t="s">
        <v>633</v>
      </c>
      <c r="L312" s="5" t="s">
        <v>11</v>
      </c>
      <c r="M312"/>
      <c r="N312"/>
      <c r="O312" s="5" t="s">
        <v>274</v>
      </c>
      <c r="P312" s="5" t="s">
        <v>275</v>
      </c>
      <c r="Q312" s="5" t="s">
        <v>281</v>
      </c>
      <c r="R312" s="5" t="s">
        <v>274</v>
      </c>
      <c r="S312" s="5" t="s">
        <v>275</v>
      </c>
      <c r="T312" s="5" t="s">
        <v>276</v>
      </c>
      <c r="U312" s="18" t="s">
        <v>633</v>
      </c>
      <c r="V312" s="20">
        <v>42880</v>
      </c>
      <c r="W312" s="20">
        <v>42880</v>
      </c>
      <c r="X312">
        <v>20</v>
      </c>
      <c r="Y312">
        <f>850+400+62+1018.2</f>
        <v>2330.2</v>
      </c>
      <c r="Z312">
        <v>119.8</v>
      </c>
      <c r="AA312"/>
      <c r="AB312"/>
      <c r="AC312" s="37" t="s">
        <v>1346</v>
      </c>
      <c r="AD312"/>
      <c r="AE312" s="20">
        <v>42896</v>
      </c>
      <c r="AF312" t="s">
        <v>554</v>
      </c>
      <c r="AG312">
        <v>2017</v>
      </c>
      <c r="AH312" s="20">
        <v>42896</v>
      </c>
    </row>
    <row r="313" spans="1:34" ht="102">
      <c r="A313">
        <v>2017</v>
      </c>
      <c r="B313" t="s">
        <v>601</v>
      </c>
      <c r="C313" t="s">
        <v>2</v>
      </c>
      <c r="D313"/>
      <c r="E313" s="13" t="s">
        <v>634</v>
      </c>
      <c r="F313" s="13" t="s">
        <v>634</v>
      </c>
      <c r="G313"/>
      <c r="H313" s="15" t="s">
        <v>635</v>
      </c>
      <c r="I313" s="5" t="s">
        <v>222</v>
      </c>
      <c r="J313" s="5" t="s">
        <v>263</v>
      </c>
      <c r="K313" s="18" t="s">
        <v>636</v>
      </c>
      <c r="L313" s="5" t="s">
        <v>11</v>
      </c>
      <c r="M313"/>
      <c r="N313"/>
      <c r="O313" s="5" t="s">
        <v>274</v>
      </c>
      <c r="P313" s="5" t="s">
        <v>275</v>
      </c>
      <c r="Q313" s="5" t="s">
        <v>281</v>
      </c>
      <c r="R313" s="5" t="s">
        <v>274</v>
      </c>
      <c r="S313" s="5" t="s">
        <v>274</v>
      </c>
      <c r="T313" s="5" t="s">
        <v>274</v>
      </c>
      <c r="U313" s="24" t="s">
        <v>637</v>
      </c>
      <c r="V313" s="20">
        <v>42880</v>
      </c>
      <c r="W313" s="20">
        <v>42887</v>
      </c>
      <c r="X313">
        <v>21</v>
      </c>
      <c r="Y313">
        <f>4800+400</f>
        <v>5200</v>
      </c>
      <c r="Z313">
        <v>0</v>
      </c>
      <c r="AA313" s="20">
        <v>42892</v>
      </c>
      <c r="AB313" s="37" t="s">
        <v>1357</v>
      </c>
      <c r="AC313"/>
      <c r="AD313"/>
      <c r="AE313" s="20">
        <v>42896</v>
      </c>
      <c r="AF313" t="s">
        <v>554</v>
      </c>
      <c r="AG313">
        <v>2017</v>
      </c>
      <c r="AH313" s="20">
        <v>42896</v>
      </c>
    </row>
    <row r="314" spans="1:34" ht="63.75">
      <c r="A314">
        <v>2017</v>
      </c>
      <c r="B314" t="s">
        <v>601</v>
      </c>
      <c r="C314" t="s">
        <v>2</v>
      </c>
      <c r="D314"/>
      <c r="E314" s="13" t="s">
        <v>117</v>
      </c>
      <c r="F314" s="13" t="s">
        <v>117</v>
      </c>
      <c r="G314"/>
      <c r="H314" s="15" t="s">
        <v>533</v>
      </c>
      <c r="I314" s="5" t="s">
        <v>191</v>
      </c>
      <c r="J314" s="5" t="s">
        <v>251</v>
      </c>
      <c r="K314" s="18" t="s">
        <v>638</v>
      </c>
      <c r="L314" s="5" t="s">
        <v>11</v>
      </c>
      <c r="M314"/>
      <c r="N314"/>
      <c r="O314" s="5" t="s">
        <v>274</v>
      </c>
      <c r="P314" s="5" t="s">
        <v>275</v>
      </c>
      <c r="Q314" s="5" t="s">
        <v>281</v>
      </c>
      <c r="R314" s="5" t="s">
        <v>274</v>
      </c>
      <c r="S314" s="5" t="s">
        <v>274</v>
      </c>
      <c r="T314" s="5" t="s">
        <v>274</v>
      </c>
      <c r="U314" s="18" t="s">
        <v>638</v>
      </c>
      <c r="V314" s="20">
        <v>42887</v>
      </c>
      <c r="W314" s="20">
        <v>42889</v>
      </c>
      <c r="X314">
        <v>22</v>
      </c>
      <c r="Y314">
        <f>3500+500+1707.96+5796</f>
        <v>11503.96</v>
      </c>
      <c r="Z314">
        <v>0</v>
      </c>
      <c r="AA314"/>
      <c r="AB314"/>
      <c r="AC314"/>
      <c r="AD314"/>
      <c r="AE314" s="20">
        <v>42896</v>
      </c>
      <c r="AF314" t="s">
        <v>554</v>
      </c>
      <c r="AG314">
        <v>2017</v>
      </c>
      <c r="AH314" s="20">
        <v>42896</v>
      </c>
    </row>
    <row r="315" spans="1:34" ht="114.75">
      <c r="A315">
        <v>2017</v>
      </c>
      <c r="B315" t="s">
        <v>601</v>
      </c>
      <c r="C315" t="s">
        <v>2</v>
      </c>
      <c r="D315"/>
      <c r="E315" s="13" t="s">
        <v>124</v>
      </c>
      <c r="F315" s="13" t="s">
        <v>124</v>
      </c>
      <c r="G315"/>
      <c r="H315" s="15" t="s">
        <v>161</v>
      </c>
      <c r="I315" s="5" t="s">
        <v>219</v>
      </c>
      <c r="J315" s="5" t="s">
        <v>259</v>
      </c>
      <c r="K315" s="18" t="s">
        <v>639</v>
      </c>
      <c r="L315" s="5" t="s">
        <v>11</v>
      </c>
      <c r="M315"/>
      <c r="N315"/>
      <c r="O315" s="5" t="s">
        <v>274</v>
      </c>
      <c r="P315" s="5" t="s">
        <v>275</v>
      </c>
      <c r="Q315" s="5" t="s">
        <v>281</v>
      </c>
      <c r="R315" s="5" t="s">
        <v>274</v>
      </c>
      <c r="S315" s="5" t="s">
        <v>274</v>
      </c>
      <c r="T315" s="5" t="s">
        <v>274</v>
      </c>
      <c r="U315" s="18" t="s">
        <v>639</v>
      </c>
      <c r="V315" s="20">
        <v>42883</v>
      </c>
      <c r="W315" s="20">
        <v>42887</v>
      </c>
      <c r="X315">
        <v>23</v>
      </c>
      <c r="Y315">
        <f>6000+400+510</f>
        <v>6910</v>
      </c>
      <c r="Z315">
        <f>1000-510</f>
        <v>490</v>
      </c>
      <c r="AA315"/>
      <c r="AB315"/>
      <c r="AC315"/>
      <c r="AD315"/>
      <c r="AE315" s="20">
        <v>42896</v>
      </c>
      <c r="AF315" t="s">
        <v>554</v>
      </c>
      <c r="AG315">
        <v>2017</v>
      </c>
      <c r="AH315" s="20">
        <v>42896</v>
      </c>
    </row>
    <row r="316" spans="1:34" ht="51">
      <c r="A316">
        <v>2017</v>
      </c>
      <c r="B316" t="s">
        <v>601</v>
      </c>
      <c r="C316" t="s">
        <v>2</v>
      </c>
      <c r="D316"/>
      <c r="E316" s="13" t="s">
        <v>606</v>
      </c>
      <c r="F316" s="13" t="s">
        <v>606</v>
      </c>
      <c r="G316"/>
      <c r="H316" s="15" t="s">
        <v>146</v>
      </c>
      <c r="I316" s="5" t="s">
        <v>201</v>
      </c>
      <c r="J316" s="5" t="s">
        <v>255</v>
      </c>
      <c r="K316" s="18" t="s">
        <v>640</v>
      </c>
      <c r="L316" s="5" t="s">
        <v>11</v>
      </c>
      <c r="M316"/>
      <c r="N316"/>
      <c r="O316" s="5" t="s">
        <v>274</v>
      </c>
      <c r="P316" s="5" t="s">
        <v>275</v>
      </c>
      <c r="Q316" s="5" t="s">
        <v>281</v>
      </c>
      <c r="R316" s="5" t="s">
        <v>274</v>
      </c>
      <c r="S316" s="5" t="s">
        <v>274</v>
      </c>
      <c r="T316" s="5" t="s">
        <v>274</v>
      </c>
      <c r="U316" s="18" t="s">
        <v>640</v>
      </c>
      <c r="V316" s="20">
        <v>42887</v>
      </c>
      <c r="W316" s="20">
        <v>42889</v>
      </c>
      <c r="X316">
        <v>24</v>
      </c>
      <c r="Y316">
        <f>2400+400+5796</f>
        <v>8596</v>
      </c>
      <c r="Z316">
        <v>0</v>
      </c>
      <c r="AA316" s="20">
        <v>42891</v>
      </c>
      <c r="AB316" s="37" t="s">
        <v>1425</v>
      </c>
      <c r="AC316"/>
      <c r="AD316"/>
      <c r="AE316" s="20">
        <v>42896</v>
      </c>
      <c r="AF316" t="s">
        <v>554</v>
      </c>
      <c r="AG316">
        <v>2017</v>
      </c>
      <c r="AH316" s="20">
        <v>42896</v>
      </c>
    </row>
    <row r="317" spans="1:34" ht="102">
      <c r="A317">
        <v>2017</v>
      </c>
      <c r="B317" t="s">
        <v>601</v>
      </c>
      <c r="C317" t="s">
        <v>2</v>
      </c>
      <c r="D317"/>
      <c r="E317" s="13" t="s">
        <v>641</v>
      </c>
      <c r="F317" s="13" t="s">
        <v>641</v>
      </c>
      <c r="G317"/>
      <c r="H317" s="15" t="s">
        <v>507</v>
      </c>
      <c r="I317" s="5" t="s">
        <v>508</v>
      </c>
      <c r="J317" s="5" t="s">
        <v>222</v>
      </c>
      <c r="K317" s="18" t="s">
        <v>642</v>
      </c>
      <c r="L317" s="5" t="s">
        <v>11</v>
      </c>
      <c r="M317"/>
      <c r="N317"/>
      <c r="O317" s="5" t="s">
        <v>274</v>
      </c>
      <c r="P317" s="5" t="s">
        <v>275</v>
      </c>
      <c r="Q317" s="5" t="s">
        <v>281</v>
      </c>
      <c r="R317" s="5" t="s">
        <v>274</v>
      </c>
      <c r="S317" s="5" t="s">
        <v>275</v>
      </c>
      <c r="T317" s="5" t="s">
        <v>276</v>
      </c>
      <c r="U317" s="18" t="s">
        <v>642</v>
      </c>
      <c r="V317" s="20">
        <v>42885</v>
      </c>
      <c r="W317" s="20">
        <v>42886</v>
      </c>
      <c r="X317">
        <v>25</v>
      </c>
      <c r="Y317">
        <f>850+400+204+964.82</f>
        <v>2418.82</v>
      </c>
      <c r="Z317">
        <v>31.18</v>
      </c>
      <c r="AA317"/>
      <c r="AB317"/>
      <c r="AC317" s="37" t="s">
        <v>1332</v>
      </c>
      <c r="AD317"/>
      <c r="AE317" s="20">
        <v>42896</v>
      </c>
      <c r="AF317" t="s">
        <v>554</v>
      </c>
      <c r="AG317">
        <v>2017</v>
      </c>
      <c r="AH317" s="20">
        <v>42896</v>
      </c>
    </row>
    <row r="318" spans="1:34" ht="76.5">
      <c r="A318">
        <v>2017</v>
      </c>
      <c r="B318" t="s">
        <v>601</v>
      </c>
      <c r="C318" t="s">
        <v>2</v>
      </c>
      <c r="D318"/>
      <c r="E318" s="13" t="s">
        <v>110</v>
      </c>
      <c r="F318" s="13" t="s">
        <v>110</v>
      </c>
      <c r="G318"/>
      <c r="H318" s="15" t="s">
        <v>140</v>
      </c>
      <c r="I318" s="5" t="s">
        <v>193</v>
      </c>
      <c r="J318" s="5" t="s">
        <v>193</v>
      </c>
      <c r="K318" s="18" t="s">
        <v>643</v>
      </c>
      <c r="L318" s="5" t="s">
        <v>11</v>
      </c>
      <c r="M318"/>
      <c r="N318"/>
      <c r="O318" s="5" t="s">
        <v>274</v>
      </c>
      <c r="P318" s="5" t="s">
        <v>275</v>
      </c>
      <c r="Q318" s="5" t="s">
        <v>281</v>
      </c>
      <c r="R318" s="5" t="s">
        <v>274</v>
      </c>
      <c r="S318" s="5" t="s">
        <v>275</v>
      </c>
      <c r="T318" s="5" t="s">
        <v>276</v>
      </c>
      <c r="U318" s="18" t="s">
        <v>643</v>
      </c>
      <c r="V318" s="20">
        <v>42886</v>
      </c>
      <c r="W318" s="20">
        <v>42888</v>
      </c>
      <c r="X318">
        <v>26</v>
      </c>
      <c r="Y318">
        <f>1700+400+1200</f>
        <v>3300</v>
      </c>
      <c r="Z318">
        <v>0</v>
      </c>
      <c r="AA318"/>
      <c r="AB318"/>
      <c r="AC318"/>
      <c r="AD318"/>
      <c r="AE318" s="20">
        <v>42896</v>
      </c>
      <c r="AF318" t="s">
        <v>554</v>
      </c>
      <c r="AG318">
        <v>2017</v>
      </c>
      <c r="AH318" s="20">
        <v>42896</v>
      </c>
    </row>
    <row r="319" spans="1:34" ht="89.25">
      <c r="A319">
        <v>2017</v>
      </c>
      <c r="B319" t="s">
        <v>601</v>
      </c>
      <c r="C319" t="s">
        <v>2</v>
      </c>
      <c r="D319"/>
      <c r="E319" s="13" t="s">
        <v>112</v>
      </c>
      <c r="F319" s="13" t="s">
        <v>112</v>
      </c>
      <c r="G319"/>
      <c r="H319" s="15" t="s">
        <v>153</v>
      </c>
      <c r="I319" s="5" t="s">
        <v>310</v>
      </c>
      <c r="J319" s="5" t="s">
        <v>199</v>
      </c>
      <c r="K319" s="18" t="s">
        <v>644</v>
      </c>
      <c r="L319" s="5" t="s">
        <v>11</v>
      </c>
      <c r="M319"/>
      <c r="N319"/>
      <c r="O319" s="5" t="s">
        <v>274</v>
      </c>
      <c r="P319" s="5" t="s">
        <v>275</v>
      </c>
      <c r="Q319" s="5" t="s">
        <v>281</v>
      </c>
      <c r="R319" s="5" t="s">
        <v>274</v>
      </c>
      <c r="S319" s="5" t="s">
        <v>275</v>
      </c>
      <c r="T319" s="5" t="s">
        <v>276</v>
      </c>
      <c r="U319" s="18" t="s">
        <v>644</v>
      </c>
      <c r="V319" s="20">
        <v>42886</v>
      </c>
      <c r="W319" s="20">
        <v>42888</v>
      </c>
      <c r="X319">
        <v>27</v>
      </c>
      <c r="Y319">
        <f>1400+300</f>
        <v>1700</v>
      </c>
      <c r="Z319">
        <v>0</v>
      </c>
      <c r="AA319" s="20">
        <v>42891</v>
      </c>
      <c r="AB319" s="37" t="s">
        <v>1363</v>
      </c>
      <c r="AC319"/>
      <c r="AD319"/>
      <c r="AE319" s="20">
        <v>42896</v>
      </c>
      <c r="AF319" t="s">
        <v>554</v>
      </c>
      <c r="AG319">
        <v>2017</v>
      </c>
      <c r="AH319" s="20">
        <v>42896</v>
      </c>
    </row>
    <row r="320" spans="1:34" ht="102">
      <c r="A320">
        <v>2017</v>
      </c>
      <c r="B320" t="s">
        <v>601</v>
      </c>
      <c r="C320" t="s">
        <v>2</v>
      </c>
      <c r="D320"/>
      <c r="E320" s="13" t="s">
        <v>110</v>
      </c>
      <c r="F320" s="13" t="s">
        <v>110</v>
      </c>
      <c r="G320"/>
      <c r="H320" s="16" t="s">
        <v>645</v>
      </c>
      <c r="I320" s="5" t="s">
        <v>236</v>
      </c>
      <c r="J320" s="5" t="s">
        <v>269</v>
      </c>
      <c r="K320" s="18" t="s">
        <v>646</v>
      </c>
      <c r="L320" s="5" t="s">
        <v>647</v>
      </c>
      <c r="M320"/>
      <c r="N320"/>
      <c r="O320" s="5" t="s">
        <v>274</v>
      </c>
      <c r="P320" s="5" t="s">
        <v>275</v>
      </c>
      <c r="Q320" s="5" t="s">
        <v>281</v>
      </c>
      <c r="R320" s="5" t="s">
        <v>274</v>
      </c>
      <c r="S320" s="5" t="s">
        <v>275</v>
      </c>
      <c r="T320" s="5" t="s">
        <v>276</v>
      </c>
      <c r="U320" s="18" t="s">
        <v>646</v>
      </c>
      <c r="V320" s="20">
        <v>42885</v>
      </c>
      <c r="W320" s="20">
        <v>42886</v>
      </c>
      <c r="X320">
        <v>28</v>
      </c>
      <c r="Y320">
        <f>850+400</f>
        <v>1250</v>
      </c>
      <c r="Z320">
        <v>0</v>
      </c>
      <c r="AA320" s="20">
        <v>42887</v>
      </c>
      <c r="AB320" s="37" t="s">
        <v>1436</v>
      </c>
      <c r="AC320"/>
      <c r="AD320"/>
      <c r="AE320" s="20">
        <v>42896</v>
      </c>
      <c r="AF320" t="s">
        <v>554</v>
      </c>
      <c r="AG320">
        <v>2017</v>
      </c>
      <c r="AH320" s="20">
        <v>42896</v>
      </c>
    </row>
    <row r="321" spans="1:34" ht="102">
      <c r="A321">
        <v>2017</v>
      </c>
      <c r="B321" t="s">
        <v>601</v>
      </c>
      <c r="C321" t="s">
        <v>2</v>
      </c>
      <c r="D321"/>
      <c r="E321" s="13" t="s">
        <v>114</v>
      </c>
      <c r="F321" s="13" t="s">
        <v>114</v>
      </c>
      <c r="G321"/>
      <c r="H321" s="15" t="s">
        <v>171</v>
      </c>
      <c r="I321" s="5" t="s">
        <v>234</v>
      </c>
      <c r="J321" s="5" t="s">
        <v>240</v>
      </c>
      <c r="K321" s="18" t="s">
        <v>646</v>
      </c>
      <c r="L321" s="5" t="s">
        <v>11</v>
      </c>
      <c r="M321"/>
      <c r="N321"/>
      <c r="O321" s="5" t="s">
        <v>274</v>
      </c>
      <c r="P321" s="5" t="s">
        <v>274</v>
      </c>
      <c r="Q321" s="5" t="s">
        <v>274</v>
      </c>
      <c r="R321" s="5" t="s">
        <v>274</v>
      </c>
      <c r="S321" s="5" t="s">
        <v>275</v>
      </c>
      <c r="T321" s="5" t="s">
        <v>276</v>
      </c>
      <c r="U321" s="18" t="s">
        <v>646</v>
      </c>
      <c r="V321" s="20">
        <v>42885</v>
      </c>
      <c r="W321" s="20">
        <v>42886</v>
      </c>
      <c r="X321">
        <v>29</v>
      </c>
      <c r="Y321">
        <v>1250</v>
      </c>
      <c r="Z321">
        <v>0</v>
      </c>
      <c r="AA321" s="20">
        <v>42887</v>
      </c>
      <c r="AB321" s="37" t="s">
        <v>1455</v>
      </c>
      <c r="AC321"/>
      <c r="AD321"/>
      <c r="AE321" s="20">
        <v>42896</v>
      </c>
      <c r="AF321" t="s">
        <v>554</v>
      </c>
      <c r="AG321">
        <v>2017</v>
      </c>
      <c r="AH321" s="20">
        <v>42896</v>
      </c>
    </row>
    <row r="322" spans="1:34" ht="102">
      <c r="A322">
        <v>2017</v>
      </c>
      <c r="B322" t="s">
        <v>601</v>
      </c>
      <c r="C322" t="s">
        <v>2</v>
      </c>
      <c r="D322"/>
      <c r="E322" s="13" t="s">
        <v>114</v>
      </c>
      <c r="F322" s="13" t="s">
        <v>114</v>
      </c>
      <c r="G322"/>
      <c r="H322" s="15" t="s">
        <v>315</v>
      </c>
      <c r="I322" s="5" t="s">
        <v>230</v>
      </c>
      <c r="J322" s="5" t="s">
        <v>212</v>
      </c>
      <c r="K322" s="18" t="s">
        <v>646</v>
      </c>
      <c r="L322" s="5" t="s">
        <v>11</v>
      </c>
      <c r="M322"/>
      <c r="N322"/>
      <c r="O322" s="5" t="s">
        <v>274</v>
      </c>
      <c r="P322" s="5" t="s">
        <v>275</v>
      </c>
      <c r="Q322" s="5" t="s">
        <v>281</v>
      </c>
      <c r="R322" s="5" t="s">
        <v>274</v>
      </c>
      <c r="S322" s="5" t="s">
        <v>275</v>
      </c>
      <c r="T322" s="5" t="s">
        <v>276</v>
      </c>
      <c r="U322" s="18" t="s">
        <v>646</v>
      </c>
      <c r="V322" s="20">
        <v>42885</v>
      </c>
      <c r="W322" s="20">
        <v>42886</v>
      </c>
      <c r="X322">
        <v>30</v>
      </c>
      <c r="Y322">
        <v>1250</v>
      </c>
      <c r="Z322">
        <v>0</v>
      </c>
      <c r="AA322" s="20">
        <v>42887</v>
      </c>
      <c r="AB322" s="37" t="s">
        <v>1445</v>
      </c>
      <c r="AC322"/>
      <c r="AD322"/>
      <c r="AE322" s="20">
        <v>42896</v>
      </c>
      <c r="AF322" t="s">
        <v>554</v>
      </c>
      <c r="AG322">
        <v>2017</v>
      </c>
      <c r="AH322" s="20">
        <v>42896</v>
      </c>
    </row>
    <row r="323" spans="1:34" ht="102">
      <c r="A323">
        <v>2017</v>
      </c>
      <c r="B323" t="s">
        <v>601</v>
      </c>
      <c r="C323" t="s">
        <v>2</v>
      </c>
      <c r="D323"/>
      <c r="E323" s="13" t="s">
        <v>112</v>
      </c>
      <c r="F323" s="13" t="s">
        <v>112</v>
      </c>
      <c r="G323"/>
      <c r="H323" s="15" t="s">
        <v>172</v>
      </c>
      <c r="I323" s="5" t="s">
        <v>235</v>
      </c>
      <c r="J323" s="5" t="s">
        <v>200</v>
      </c>
      <c r="K323" s="18" t="s">
        <v>646</v>
      </c>
      <c r="L323" s="5" t="s">
        <v>11</v>
      </c>
      <c r="M323"/>
      <c r="N323"/>
      <c r="O323" s="5" t="s">
        <v>274</v>
      </c>
      <c r="P323" s="5" t="s">
        <v>275</v>
      </c>
      <c r="Q323" s="5" t="s">
        <v>281</v>
      </c>
      <c r="R323" s="5" t="s">
        <v>274</v>
      </c>
      <c r="S323" s="5" t="s">
        <v>275</v>
      </c>
      <c r="T323" s="5" t="s">
        <v>276</v>
      </c>
      <c r="U323" s="18" t="s">
        <v>646</v>
      </c>
      <c r="V323" s="20">
        <v>42885</v>
      </c>
      <c r="W323" s="20">
        <v>42886</v>
      </c>
      <c r="X323">
        <v>31</v>
      </c>
      <c r="Y323">
        <f>700+300</f>
        <v>1000</v>
      </c>
      <c r="Z323">
        <v>0</v>
      </c>
      <c r="AA323"/>
      <c r="AB323"/>
      <c r="AC323"/>
      <c r="AD323"/>
      <c r="AE323" s="20">
        <v>42896</v>
      </c>
      <c r="AF323" t="s">
        <v>554</v>
      </c>
      <c r="AG323">
        <v>2017</v>
      </c>
      <c r="AH323" s="20">
        <v>42896</v>
      </c>
    </row>
    <row r="324" spans="1:34" ht="38.25">
      <c r="A324">
        <v>2017</v>
      </c>
      <c r="B324" t="s">
        <v>601</v>
      </c>
      <c r="C324" t="s">
        <v>2</v>
      </c>
      <c r="D324"/>
      <c r="E324" s="13" t="s">
        <v>648</v>
      </c>
      <c r="F324" s="13" t="s">
        <v>648</v>
      </c>
      <c r="G324"/>
      <c r="H324" s="15" t="s">
        <v>649</v>
      </c>
      <c r="I324" s="5" t="s">
        <v>650</v>
      </c>
      <c r="J324" s="5" t="s">
        <v>612</v>
      </c>
      <c r="K324" s="18" t="s">
        <v>651</v>
      </c>
      <c r="L324" s="5" t="s">
        <v>11</v>
      </c>
      <c r="M324"/>
      <c r="N324"/>
      <c r="O324" s="5" t="s">
        <v>274</v>
      </c>
      <c r="P324" s="5" t="s">
        <v>275</v>
      </c>
      <c r="Q324" s="5" t="s">
        <v>281</v>
      </c>
      <c r="R324" s="5" t="s">
        <v>274</v>
      </c>
      <c r="S324" s="5" t="s">
        <v>275</v>
      </c>
      <c r="T324" s="5" t="s">
        <v>279</v>
      </c>
      <c r="U324" s="18" t="s">
        <v>651</v>
      </c>
      <c r="V324" s="20">
        <v>42889</v>
      </c>
      <c r="W324" s="20">
        <v>42890</v>
      </c>
      <c r="X324">
        <v>32</v>
      </c>
      <c r="Y324">
        <f>1100+1342.09</f>
        <v>2442.09</v>
      </c>
      <c r="Z324">
        <v>0</v>
      </c>
      <c r="AA324"/>
      <c r="AB324"/>
      <c r="AC324"/>
      <c r="AD324"/>
      <c r="AE324" s="20">
        <v>42896</v>
      </c>
      <c r="AF324" t="s">
        <v>554</v>
      </c>
      <c r="AG324">
        <v>2017</v>
      </c>
      <c r="AH324" s="20">
        <v>42896</v>
      </c>
    </row>
    <row r="325" spans="1:34" ht="114.75">
      <c r="A325">
        <v>2017</v>
      </c>
      <c r="B325" t="s">
        <v>601</v>
      </c>
      <c r="C325" t="s">
        <v>2</v>
      </c>
      <c r="D325"/>
      <c r="E325" s="13" t="s">
        <v>116</v>
      </c>
      <c r="F325" s="13" t="s">
        <v>116</v>
      </c>
      <c r="G325"/>
      <c r="H325" s="16" t="s">
        <v>609</v>
      </c>
      <c r="I325" s="5" t="s">
        <v>190</v>
      </c>
      <c r="J325" s="5"/>
      <c r="K325" s="18" t="s">
        <v>652</v>
      </c>
      <c r="L325" s="5" t="s">
        <v>11</v>
      </c>
      <c r="M325"/>
      <c r="N325"/>
      <c r="O325" s="5" t="s">
        <v>274</v>
      </c>
      <c r="P325" s="5" t="s">
        <v>275</v>
      </c>
      <c r="Q325" s="5" t="s">
        <v>281</v>
      </c>
      <c r="R325" s="5" t="s">
        <v>274</v>
      </c>
      <c r="S325" s="5" t="s">
        <v>275</v>
      </c>
      <c r="T325" s="5" t="s">
        <v>276</v>
      </c>
      <c r="U325" s="18" t="s">
        <v>652</v>
      </c>
      <c r="V325" s="20">
        <v>42886</v>
      </c>
      <c r="W325" s="20">
        <v>42888</v>
      </c>
      <c r="X325">
        <v>33</v>
      </c>
      <c r="Y325">
        <v>1700</v>
      </c>
      <c r="Z325">
        <v>0</v>
      </c>
      <c r="AA325" s="20">
        <v>42891</v>
      </c>
      <c r="AB325" s="37" t="s">
        <v>1432</v>
      </c>
      <c r="AC325"/>
      <c r="AD325"/>
      <c r="AE325" s="20">
        <v>42896</v>
      </c>
      <c r="AF325" t="s">
        <v>554</v>
      </c>
      <c r="AG325">
        <v>2017</v>
      </c>
      <c r="AH325" s="20">
        <v>42896</v>
      </c>
    </row>
    <row r="326" spans="1:34" ht="114.75">
      <c r="A326">
        <v>2017</v>
      </c>
      <c r="B326" t="s">
        <v>601</v>
      </c>
      <c r="C326" t="s">
        <v>2</v>
      </c>
      <c r="D326"/>
      <c r="E326" s="13" t="s">
        <v>606</v>
      </c>
      <c r="F326" s="13" t="s">
        <v>606</v>
      </c>
      <c r="G326"/>
      <c r="H326" s="16" t="s">
        <v>653</v>
      </c>
      <c r="I326" s="5" t="s">
        <v>612</v>
      </c>
      <c r="J326" s="5" t="s">
        <v>654</v>
      </c>
      <c r="K326" s="18" t="s">
        <v>652</v>
      </c>
      <c r="L326" s="5" t="s">
        <v>11</v>
      </c>
      <c r="M326"/>
      <c r="N326"/>
      <c r="O326" s="5" t="s">
        <v>274</v>
      </c>
      <c r="P326" s="5" t="s">
        <v>275</v>
      </c>
      <c r="Q326" s="5" t="s">
        <v>281</v>
      </c>
      <c r="R326" s="5" t="s">
        <v>274</v>
      </c>
      <c r="S326" s="5" t="s">
        <v>275</v>
      </c>
      <c r="T326" s="5" t="s">
        <v>276</v>
      </c>
      <c r="U326" s="18" t="s">
        <v>652</v>
      </c>
      <c r="V326" s="20">
        <v>42886</v>
      </c>
      <c r="W326" s="20">
        <v>42888</v>
      </c>
      <c r="X326">
        <v>34</v>
      </c>
      <c r="Y326">
        <f>1400+300</f>
        <v>1700</v>
      </c>
      <c r="Z326">
        <v>0</v>
      </c>
      <c r="AA326" s="20">
        <v>42891</v>
      </c>
      <c r="AB326" s="37" t="s">
        <v>1378</v>
      </c>
      <c r="AC326"/>
      <c r="AD326"/>
      <c r="AE326" s="20">
        <v>42896</v>
      </c>
      <c r="AF326" t="s">
        <v>554</v>
      </c>
      <c r="AG326">
        <v>2017</v>
      </c>
      <c r="AH326" s="20">
        <v>42896</v>
      </c>
    </row>
    <row r="327" spans="1:34" ht="76.5">
      <c r="A327">
        <v>2017</v>
      </c>
      <c r="B327" t="s">
        <v>601</v>
      </c>
      <c r="C327" t="s">
        <v>2</v>
      </c>
      <c r="D327"/>
      <c r="E327" s="25" t="s">
        <v>119</v>
      </c>
      <c r="F327" s="25"/>
      <c r="G327"/>
      <c r="H327" s="16" t="s">
        <v>655</v>
      </c>
      <c r="I327" s="5" t="s">
        <v>223</v>
      </c>
      <c r="J327" s="5"/>
      <c r="K327" s="18" t="s">
        <v>656</v>
      </c>
      <c r="L327" s="5" t="s">
        <v>11</v>
      </c>
      <c r="M327"/>
      <c r="N327"/>
      <c r="O327" s="5" t="s">
        <v>274</v>
      </c>
      <c r="P327" s="5" t="s">
        <v>275</v>
      </c>
      <c r="Q327" s="5" t="s">
        <v>281</v>
      </c>
      <c r="R327" s="5" t="s">
        <v>274</v>
      </c>
      <c r="S327" s="5" t="s">
        <v>275</v>
      </c>
      <c r="T327" s="5" t="s">
        <v>279</v>
      </c>
      <c r="U327" s="18" t="s">
        <v>656</v>
      </c>
      <c r="V327" s="20">
        <v>42888</v>
      </c>
      <c r="W327" s="20">
        <v>42889</v>
      </c>
      <c r="X327">
        <v>35</v>
      </c>
      <c r="Y327">
        <v>1000</v>
      </c>
      <c r="Z327">
        <v>800</v>
      </c>
      <c r="AA327"/>
      <c r="AB327"/>
      <c r="AC327"/>
      <c r="AD327"/>
      <c r="AE327" s="20">
        <v>42896</v>
      </c>
      <c r="AF327" t="s">
        <v>554</v>
      </c>
      <c r="AG327">
        <v>2017</v>
      </c>
      <c r="AH327" s="20">
        <v>42896</v>
      </c>
    </row>
    <row r="328" spans="1:34" ht="127.5">
      <c r="A328">
        <v>2017</v>
      </c>
      <c r="B328" t="s">
        <v>601</v>
      </c>
      <c r="C328" t="s">
        <v>2</v>
      </c>
      <c r="D328"/>
      <c r="E328" s="13" t="s">
        <v>128</v>
      </c>
      <c r="F328" s="13" t="s">
        <v>128</v>
      </c>
      <c r="G328"/>
      <c r="H328" s="16" t="s">
        <v>170</v>
      </c>
      <c r="I328" s="5" t="s">
        <v>221</v>
      </c>
      <c r="J328" s="5" t="s">
        <v>205</v>
      </c>
      <c r="K328" s="18" t="s">
        <v>657</v>
      </c>
      <c r="L328" s="5" t="s">
        <v>11</v>
      </c>
      <c r="M328"/>
      <c r="N328"/>
      <c r="O328" s="5" t="s">
        <v>274</v>
      </c>
      <c r="P328" s="5" t="s">
        <v>275</v>
      </c>
      <c r="Q328" s="5" t="s">
        <v>281</v>
      </c>
      <c r="R328" s="5" t="s">
        <v>274</v>
      </c>
      <c r="S328" s="5" t="s">
        <v>275</v>
      </c>
      <c r="T328" s="5" t="s">
        <v>276</v>
      </c>
      <c r="U328" s="18" t="s">
        <v>657</v>
      </c>
      <c r="V328" s="20">
        <v>42886</v>
      </c>
      <c r="W328" s="20">
        <v>42888</v>
      </c>
      <c r="X328">
        <v>36</v>
      </c>
      <c r="Y328">
        <f>1400+1354+300</f>
        <v>3054</v>
      </c>
      <c r="Z328">
        <v>46</v>
      </c>
      <c r="AA328"/>
      <c r="AB328"/>
      <c r="AC328"/>
      <c r="AD328"/>
      <c r="AE328" s="20">
        <v>42896</v>
      </c>
      <c r="AF328" t="s">
        <v>554</v>
      </c>
      <c r="AG328">
        <v>2017</v>
      </c>
      <c r="AH328" s="20">
        <v>42896</v>
      </c>
    </row>
    <row r="329" spans="1:34" ht="89.25">
      <c r="A329">
        <v>2017</v>
      </c>
      <c r="B329" t="s">
        <v>601</v>
      </c>
      <c r="C329" t="s">
        <v>2</v>
      </c>
      <c r="D329"/>
      <c r="E329" s="13" t="s">
        <v>116</v>
      </c>
      <c r="F329" s="13" t="s">
        <v>116</v>
      </c>
      <c r="G329"/>
      <c r="H329" s="16" t="s">
        <v>615</v>
      </c>
      <c r="I329" s="5" t="s">
        <v>269</v>
      </c>
      <c r="J329" s="5" t="s">
        <v>229</v>
      </c>
      <c r="K329" s="18" t="s">
        <v>658</v>
      </c>
      <c r="L329" s="5" t="s">
        <v>11</v>
      </c>
      <c r="M329"/>
      <c r="N329"/>
      <c r="O329" s="5" t="s">
        <v>274</v>
      </c>
      <c r="P329" s="5" t="s">
        <v>275</v>
      </c>
      <c r="Q329" s="5" t="s">
        <v>281</v>
      </c>
      <c r="R329" s="5" t="s">
        <v>274</v>
      </c>
      <c r="S329" s="5" t="s">
        <v>275</v>
      </c>
      <c r="T329" s="5" t="s">
        <v>276</v>
      </c>
      <c r="U329" s="18" t="s">
        <v>658</v>
      </c>
      <c r="V329" s="20">
        <v>42857</v>
      </c>
      <c r="W329" s="20">
        <v>42857</v>
      </c>
      <c r="X329">
        <v>37</v>
      </c>
      <c r="Y329">
        <f>900+204+300</f>
        <v>1404</v>
      </c>
      <c r="Z329">
        <v>96</v>
      </c>
      <c r="AA329"/>
      <c r="AB329"/>
      <c r="AC329" s="37" t="s">
        <v>1328</v>
      </c>
      <c r="AD329"/>
      <c r="AE329" s="20">
        <v>42896</v>
      </c>
      <c r="AF329" t="s">
        <v>554</v>
      </c>
      <c r="AG329">
        <v>2017</v>
      </c>
      <c r="AH329" s="20">
        <v>42896</v>
      </c>
    </row>
    <row r="330" spans="1:34" ht="76.5">
      <c r="A330">
        <v>2017</v>
      </c>
      <c r="B330" t="s">
        <v>601</v>
      </c>
      <c r="C330" t="s">
        <v>2</v>
      </c>
      <c r="D330"/>
      <c r="E330" s="13" t="s">
        <v>119</v>
      </c>
      <c r="F330" s="13" t="s">
        <v>119</v>
      </c>
      <c r="G330"/>
      <c r="H330" s="16" t="s">
        <v>659</v>
      </c>
      <c r="I330" s="5" t="s">
        <v>217</v>
      </c>
      <c r="J330" s="5" t="s">
        <v>220</v>
      </c>
      <c r="K330" s="18" t="s">
        <v>660</v>
      </c>
      <c r="L330" s="5" t="s">
        <v>11</v>
      </c>
      <c r="M330"/>
      <c r="N330"/>
      <c r="O330" s="5" t="s">
        <v>274</v>
      </c>
      <c r="P330" s="5" t="s">
        <v>275</v>
      </c>
      <c r="Q330" s="5" t="s">
        <v>279</v>
      </c>
      <c r="R330" s="5" t="s">
        <v>274</v>
      </c>
      <c r="S330" s="5" t="s">
        <v>275</v>
      </c>
      <c r="T330" s="5" t="s">
        <v>281</v>
      </c>
      <c r="U330" s="18" t="s">
        <v>660</v>
      </c>
      <c r="V330" s="20">
        <v>42851</v>
      </c>
      <c r="W330" s="20">
        <v>42851</v>
      </c>
      <c r="X330">
        <v>38</v>
      </c>
      <c r="Y330">
        <f>700+300</f>
        <v>1000</v>
      </c>
      <c r="Z330">
        <v>0</v>
      </c>
      <c r="AA330"/>
      <c r="AB330"/>
      <c r="AC330" s="37" t="s">
        <v>1340</v>
      </c>
      <c r="AD330"/>
      <c r="AE330" s="20">
        <v>42896</v>
      </c>
      <c r="AF330" t="s">
        <v>554</v>
      </c>
      <c r="AG330">
        <v>2017</v>
      </c>
      <c r="AH330" s="20">
        <v>42896</v>
      </c>
    </row>
    <row r="331" spans="1:34" ht="38.25">
      <c r="A331">
        <v>2017</v>
      </c>
      <c r="B331" t="s">
        <v>601</v>
      </c>
      <c r="C331" t="s">
        <v>2</v>
      </c>
      <c r="D331"/>
      <c r="E331" s="13" t="s">
        <v>111</v>
      </c>
      <c r="F331" s="13" t="s">
        <v>111</v>
      </c>
      <c r="G331"/>
      <c r="H331" s="16" t="s">
        <v>501</v>
      </c>
      <c r="I331" s="5" t="s">
        <v>196</v>
      </c>
      <c r="J331" s="5" t="s">
        <v>196</v>
      </c>
      <c r="K331" s="18" t="s">
        <v>661</v>
      </c>
      <c r="L331" s="5" t="s">
        <v>11</v>
      </c>
      <c r="M331"/>
      <c r="N331"/>
      <c r="O331" s="5" t="s">
        <v>274</v>
      </c>
      <c r="P331" s="5" t="s">
        <v>275</v>
      </c>
      <c r="Q331" s="5" t="s">
        <v>281</v>
      </c>
      <c r="R331" s="5" t="s">
        <v>274</v>
      </c>
      <c r="S331" s="5" t="s">
        <v>275</v>
      </c>
      <c r="T331" s="5" t="s">
        <v>283</v>
      </c>
      <c r="U331" s="18" t="s">
        <v>661</v>
      </c>
      <c r="V331" s="20">
        <v>42864</v>
      </c>
      <c r="W331" s="20">
        <v>42864</v>
      </c>
      <c r="X331">
        <v>39</v>
      </c>
      <c r="Y331">
        <v>800</v>
      </c>
      <c r="Z331">
        <v>0</v>
      </c>
      <c r="AA331"/>
      <c r="AB331"/>
      <c r="AC331" s="37" t="s">
        <v>1349</v>
      </c>
      <c r="AD331"/>
      <c r="AE331" s="20">
        <v>42896</v>
      </c>
      <c r="AF331" t="s">
        <v>554</v>
      </c>
      <c r="AG331">
        <v>2017</v>
      </c>
      <c r="AH331" s="20">
        <v>42896</v>
      </c>
    </row>
    <row r="332" spans="1:34" ht="38.25">
      <c r="A332">
        <v>2017</v>
      </c>
      <c r="B332" t="s">
        <v>601</v>
      </c>
      <c r="C332" t="s">
        <v>2</v>
      </c>
      <c r="D332"/>
      <c r="E332" s="13" t="s">
        <v>112</v>
      </c>
      <c r="F332" s="13" t="s">
        <v>112</v>
      </c>
      <c r="G332"/>
      <c r="H332" s="16" t="s">
        <v>179</v>
      </c>
      <c r="I332" s="5" t="s">
        <v>184</v>
      </c>
      <c r="J332" s="5" t="s">
        <v>246</v>
      </c>
      <c r="K332" s="18" t="s">
        <v>662</v>
      </c>
      <c r="L332" s="5" t="s">
        <v>11</v>
      </c>
      <c r="M332"/>
      <c r="N332"/>
      <c r="O332" s="5" t="s">
        <v>274</v>
      </c>
      <c r="P332" s="5" t="s">
        <v>275</v>
      </c>
      <c r="Q332" s="5" t="s">
        <v>281</v>
      </c>
      <c r="R332" s="5" t="s">
        <v>274</v>
      </c>
      <c r="S332" s="5" t="s">
        <v>275</v>
      </c>
      <c r="T332" s="5" t="s">
        <v>283</v>
      </c>
      <c r="U332" s="18" t="s">
        <v>662</v>
      </c>
      <c r="V332" s="20">
        <v>42864</v>
      </c>
      <c r="W332" s="20">
        <v>42864</v>
      </c>
      <c r="X332">
        <v>40</v>
      </c>
      <c r="Y332">
        <f>300+142+458</f>
        <v>900</v>
      </c>
      <c r="Z332">
        <v>0</v>
      </c>
      <c r="AA332" s="20">
        <v>42871</v>
      </c>
      <c r="AB332" s="37" t="s">
        <v>1407</v>
      </c>
      <c r="AC332" s="37" t="s">
        <v>1287</v>
      </c>
      <c r="AD332"/>
      <c r="AE332" s="20">
        <v>42896</v>
      </c>
      <c r="AF332" t="s">
        <v>554</v>
      </c>
      <c r="AG332">
        <v>2017</v>
      </c>
      <c r="AH332" s="20">
        <v>42896</v>
      </c>
    </row>
    <row r="333" spans="1:34" ht="38.25">
      <c r="A333">
        <v>2017</v>
      </c>
      <c r="B333" t="s">
        <v>601</v>
      </c>
      <c r="C333" t="s">
        <v>2</v>
      </c>
      <c r="D333"/>
      <c r="E333" s="13" t="s">
        <v>119</v>
      </c>
      <c r="F333" s="13" t="s">
        <v>119</v>
      </c>
      <c r="G333"/>
      <c r="H333" s="16" t="s">
        <v>663</v>
      </c>
      <c r="I333" s="5" t="s">
        <v>217</v>
      </c>
      <c r="J333" s="5" t="s">
        <v>220</v>
      </c>
      <c r="K333" s="18" t="s">
        <v>664</v>
      </c>
      <c r="L333" s="5" t="s">
        <v>11</v>
      </c>
      <c r="M333"/>
      <c r="N333"/>
      <c r="O333" s="5" t="s">
        <v>274</v>
      </c>
      <c r="P333" s="5" t="s">
        <v>275</v>
      </c>
      <c r="Q333" s="5" t="s">
        <v>279</v>
      </c>
      <c r="R333" s="5" t="s">
        <v>274</v>
      </c>
      <c r="S333" s="5" t="s">
        <v>275</v>
      </c>
      <c r="T333" s="5" t="s">
        <v>281</v>
      </c>
      <c r="U333" s="18" t="s">
        <v>664</v>
      </c>
      <c r="V333" s="20">
        <v>42858</v>
      </c>
      <c r="W333" s="20">
        <v>42858</v>
      </c>
      <c r="X333">
        <v>41</v>
      </c>
      <c r="Y333">
        <v>800</v>
      </c>
      <c r="Z333">
        <v>0</v>
      </c>
      <c r="AA333"/>
      <c r="AB333"/>
      <c r="AC333"/>
      <c r="AD333"/>
      <c r="AE333" s="20">
        <v>42896</v>
      </c>
      <c r="AF333" t="s">
        <v>554</v>
      </c>
      <c r="AG333">
        <v>2017</v>
      </c>
      <c r="AH333" s="20">
        <v>42896</v>
      </c>
    </row>
    <row r="334" spans="1:34" ht="38.25">
      <c r="A334">
        <v>2017</v>
      </c>
      <c r="B334" t="s">
        <v>601</v>
      </c>
      <c r="C334" t="s">
        <v>2</v>
      </c>
      <c r="D334"/>
      <c r="E334" s="13" t="s">
        <v>119</v>
      </c>
      <c r="F334" s="13" t="s">
        <v>119</v>
      </c>
      <c r="G334"/>
      <c r="H334" s="16" t="s">
        <v>665</v>
      </c>
      <c r="I334" s="5" t="s">
        <v>300</v>
      </c>
      <c r="J334" s="5" t="s">
        <v>666</v>
      </c>
      <c r="K334" s="18" t="s">
        <v>664</v>
      </c>
      <c r="L334" s="5" t="s">
        <v>11</v>
      </c>
      <c r="M334"/>
      <c r="N334"/>
      <c r="O334" s="5" t="s">
        <v>274</v>
      </c>
      <c r="P334" s="5" t="s">
        <v>275</v>
      </c>
      <c r="Q334" s="5" t="s">
        <v>279</v>
      </c>
      <c r="R334" s="5" t="s">
        <v>274</v>
      </c>
      <c r="S334" s="5" t="s">
        <v>275</v>
      </c>
      <c r="T334" s="5" t="s">
        <v>281</v>
      </c>
      <c r="U334" s="18" t="s">
        <v>664</v>
      </c>
      <c r="V334" s="20">
        <v>42858</v>
      </c>
      <c r="W334" s="20">
        <v>42858</v>
      </c>
      <c r="X334">
        <v>42</v>
      </c>
      <c r="Y334">
        <v>300</v>
      </c>
      <c r="Z334">
        <v>0</v>
      </c>
      <c r="AA334"/>
      <c r="AB334"/>
      <c r="AC334"/>
      <c r="AD334"/>
      <c r="AE334" s="20">
        <v>42896</v>
      </c>
      <c r="AF334" t="s">
        <v>554</v>
      </c>
      <c r="AG334">
        <v>2017</v>
      </c>
      <c r="AH334" s="20">
        <v>42896</v>
      </c>
    </row>
    <row r="335" spans="1:34" ht="63.75">
      <c r="A335">
        <v>2017</v>
      </c>
      <c r="B335" t="s">
        <v>601</v>
      </c>
      <c r="C335" t="s">
        <v>2</v>
      </c>
      <c r="D335"/>
      <c r="E335" s="13" t="s">
        <v>111</v>
      </c>
      <c r="F335" s="13" t="s">
        <v>111</v>
      </c>
      <c r="G335"/>
      <c r="H335" s="16" t="s">
        <v>667</v>
      </c>
      <c r="I335" s="5" t="s">
        <v>197</v>
      </c>
      <c r="J335" s="5" t="s">
        <v>224</v>
      </c>
      <c r="K335" s="18" t="s">
        <v>668</v>
      </c>
      <c r="L335" s="5" t="s">
        <v>11</v>
      </c>
      <c r="M335"/>
      <c r="N335"/>
      <c r="O335" s="5" t="s">
        <v>274</v>
      </c>
      <c r="P335" s="5" t="s">
        <v>275</v>
      </c>
      <c r="Q335" s="5" t="s">
        <v>281</v>
      </c>
      <c r="R335" s="5" t="s">
        <v>274</v>
      </c>
      <c r="S335" s="5" t="s">
        <v>275</v>
      </c>
      <c r="T335" s="5" t="s">
        <v>283</v>
      </c>
      <c r="U335" s="18" t="s">
        <v>668</v>
      </c>
      <c r="V335" s="20">
        <v>42864</v>
      </c>
      <c r="W335" s="20">
        <v>42864</v>
      </c>
      <c r="X335">
        <v>43</v>
      </c>
      <c r="Y335">
        <v>300</v>
      </c>
      <c r="Z335">
        <v>0</v>
      </c>
      <c r="AA335"/>
      <c r="AB335"/>
      <c r="AC335"/>
      <c r="AD335"/>
      <c r="AE335" s="20">
        <v>42896</v>
      </c>
      <c r="AF335" t="s">
        <v>554</v>
      </c>
      <c r="AG335">
        <v>2017</v>
      </c>
      <c r="AH335" s="20">
        <v>42896</v>
      </c>
    </row>
    <row r="336" spans="1:34" ht="63.75">
      <c r="A336">
        <v>2017</v>
      </c>
      <c r="B336" t="s">
        <v>601</v>
      </c>
      <c r="C336" t="s">
        <v>2</v>
      </c>
      <c r="D336"/>
      <c r="E336" s="13" t="s">
        <v>111</v>
      </c>
      <c r="F336" s="13" t="s">
        <v>111</v>
      </c>
      <c r="G336"/>
      <c r="H336" s="16" t="s">
        <v>669</v>
      </c>
      <c r="I336" s="5" t="s">
        <v>183</v>
      </c>
      <c r="J336" s="5" t="s">
        <v>193</v>
      </c>
      <c r="K336" s="18" t="s">
        <v>668</v>
      </c>
      <c r="L336" s="5" t="s">
        <v>11</v>
      </c>
      <c r="M336"/>
      <c r="N336"/>
      <c r="O336" s="5" t="s">
        <v>274</v>
      </c>
      <c r="P336" s="5" t="s">
        <v>275</v>
      </c>
      <c r="Q336" s="5" t="s">
        <v>281</v>
      </c>
      <c r="R336" s="5" t="s">
        <v>274</v>
      </c>
      <c r="S336" s="5" t="s">
        <v>275</v>
      </c>
      <c r="T336" s="5" t="s">
        <v>283</v>
      </c>
      <c r="U336" s="18" t="s">
        <v>668</v>
      </c>
      <c r="V336" s="20">
        <v>42864</v>
      </c>
      <c r="W336" s="20">
        <v>42864</v>
      </c>
      <c r="X336">
        <v>44</v>
      </c>
      <c r="Y336">
        <v>300</v>
      </c>
      <c r="Z336">
        <v>0</v>
      </c>
      <c r="AA336"/>
      <c r="AB336"/>
      <c r="AC336"/>
      <c r="AD336"/>
      <c r="AE336" s="20">
        <v>42896</v>
      </c>
      <c r="AF336" t="s">
        <v>554</v>
      </c>
      <c r="AG336">
        <v>2017</v>
      </c>
      <c r="AH336" s="20">
        <v>42896</v>
      </c>
    </row>
    <row r="337" spans="1:34" ht="63.75">
      <c r="A337">
        <v>2017</v>
      </c>
      <c r="B337" t="s">
        <v>601</v>
      </c>
      <c r="C337" t="s">
        <v>2</v>
      </c>
      <c r="D337"/>
      <c r="E337" s="13" t="s">
        <v>110</v>
      </c>
      <c r="F337" s="13" t="s">
        <v>110</v>
      </c>
      <c r="G337"/>
      <c r="H337" s="16" t="s">
        <v>670</v>
      </c>
      <c r="I337" s="5" t="s">
        <v>193</v>
      </c>
      <c r="J337" s="5" t="s">
        <v>193</v>
      </c>
      <c r="K337" s="18" t="s">
        <v>671</v>
      </c>
      <c r="L337" s="5" t="s">
        <v>11</v>
      </c>
      <c r="M337"/>
      <c r="N337"/>
      <c r="O337" s="5" t="s">
        <v>274</v>
      </c>
      <c r="P337" s="5" t="s">
        <v>275</v>
      </c>
      <c r="Q337" s="5" t="s">
        <v>281</v>
      </c>
      <c r="R337" s="5" t="s">
        <v>274</v>
      </c>
      <c r="S337" s="5" t="s">
        <v>275</v>
      </c>
      <c r="T337" s="5" t="s">
        <v>283</v>
      </c>
      <c r="U337" s="18" t="s">
        <v>671</v>
      </c>
      <c r="V337" s="20">
        <v>42866</v>
      </c>
      <c r="W337" s="20">
        <v>42866</v>
      </c>
      <c r="X337">
        <v>45</v>
      </c>
      <c r="Y337">
        <v>400</v>
      </c>
      <c r="Z337">
        <v>0</v>
      </c>
      <c r="AA337"/>
      <c r="AB337"/>
      <c r="AC337" s="37" t="s">
        <v>1250</v>
      </c>
      <c r="AD337"/>
      <c r="AE337" s="20">
        <v>42896</v>
      </c>
      <c r="AF337" t="s">
        <v>554</v>
      </c>
      <c r="AG337">
        <v>2017</v>
      </c>
      <c r="AH337" s="20">
        <v>42896</v>
      </c>
    </row>
    <row r="338" spans="1:34" ht="76.5">
      <c r="A338">
        <v>2017</v>
      </c>
      <c r="B338" t="s">
        <v>601</v>
      </c>
      <c r="C338" t="s">
        <v>2</v>
      </c>
      <c r="D338"/>
      <c r="E338" s="25" t="s">
        <v>119</v>
      </c>
      <c r="F338" s="25"/>
      <c r="G338"/>
      <c r="H338" s="16" t="s">
        <v>672</v>
      </c>
      <c r="I338" s="5" t="s">
        <v>269</v>
      </c>
      <c r="J338" s="5"/>
      <c r="K338" s="18" t="s">
        <v>673</v>
      </c>
      <c r="L338" s="5" t="s">
        <v>11</v>
      </c>
      <c r="M338"/>
      <c r="N338"/>
      <c r="O338" s="5" t="s">
        <v>274</v>
      </c>
      <c r="P338" s="5" t="s">
        <v>275</v>
      </c>
      <c r="Q338" s="5" t="s">
        <v>281</v>
      </c>
      <c r="R338" s="5" t="s">
        <v>274</v>
      </c>
      <c r="S338" s="5" t="s">
        <v>275</v>
      </c>
      <c r="T338" s="5" t="s">
        <v>552</v>
      </c>
      <c r="U338" s="18" t="s">
        <v>673</v>
      </c>
      <c r="V338" s="20">
        <v>42816</v>
      </c>
      <c r="W338" s="20">
        <v>42816</v>
      </c>
      <c r="X338">
        <v>46</v>
      </c>
      <c r="Y338">
        <f>300+142+658</f>
        <v>1100</v>
      </c>
      <c r="Z338">
        <v>0</v>
      </c>
      <c r="AA338"/>
      <c r="AB338"/>
      <c r="AC338"/>
      <c r="AD338"/>
      <c r="AE338" s="20">
        <v>42896</v>
      </c>
      <c r="AF338" t="s">
        <v>554</v>
      </c>
      <c r="AG338">
        <v>2017</v>
      </c>
      <c r="AH338" s="20">
        <v>42896</v>
      </c>
    </row>
    <row r="339" spans="1:34" ht="51">
      <c r="A339">
        <v>2017</v>
      </c>
      <c r="B339" t="s">
        <v>601</v>
      </c>
      <c r="C339" t="s">
        <v>2</v>
      </c>
      <c r="D339"/>
      <c r="E339" s="13" t="s">
        <v>111</v>
      </c>
      <c r="F339" s="13" t="s">
        <v>111</v>
      </c>
      <c r="G339"/>
      <c r="H339" s="16" t="s">
        <v>674</v>
      </c>
      <c r="I339" s="5" t="s">
        <v>192</v>
      </c>
      <c r="J339" s="5" t="s">
        <v>216</v>
      </c>
      <c r="K339" s="18" t="s">
        <v>675</v>
      </c>
      <c r="L339" s="5" t="s">
        <v>11</v>
      </c>
      <c r="M339"/>
      <c r="N339"/>
      <c r="O339" s="5" t="s">
        <v>274</v>
      </c>
      <c r="P339" s="5" t="s">
        <v>275</v>
      </c>
      <c r="Q339" s="5" t="s">
        <v>281</v>
      </c>
      <c r="R339" s="5" t="s">
        <v>274</v>
      </c>
      <c r="S339" s="5" t="s">
        <v>275</v>
      </c>
      <c r="T339" s="5" t="s">
        <v>276</v>
      </c>
      <c r="U339" s="18" t="s">
        <v>675</v>
      </c>
      <c r="V339" s="21">
        <v>42866</v>
      </c>
      <c r="W339" s="21">
        <v>42866</v>
      </c>
      <c r="X339">
        <v>47</v>
      </c>
      <c r="Y339">
        <f>300+62+938</f>
        <v>1300</v>
      </c>
      <c r="Z339">
        <v>0</v>
      </c>
      <c r="AA339"/>
      <c r="AB339"/>
      <c r="AC339"/>
      <c r="AD339"/>
      <c r="AE339" s="20">
        <v>42896</v>
      </c>
      <c r="AF339" t="s">
        <v>554</v>
      </c>
      <c r="AG339">
        <v>2017</v>
      </c>
      <c r="AH339" s="20">
        <v>42896</v>
      </c>
    </row>
    <row r="340" spans="1:34" ht="63.75">
      <c r="A340">
        <v>2017</v>
      </c>
      <c r="B340" t="s">
        <v>601</v>
      </c>
      <c r="C340" t="s">
        <v>2</v>
      </c>
      <c r="D340"/>
      <c r="E340" s="13" t="s">
        <v>110</v>
      </c>
      <c r="F340" s="13" t="s">
        <v>110</v>
      </c>
      <c r="G340"/>
      <c r="H340" s="16" t="s">
        <v>140</v>
      </c>
      <c r="I340" s="5" t="s">
        <v>193</v>
      </c>
      <c r="J340" s="5" t="s">
        <v>193</v>
      </c>
      <c r="K340" s="18" t="s">
        <v>676</v>
      </c>
      <c r="L340" s="5" t="s">
        <v>11</v>
      </c>
      <c r="M340"/>
      <c r="N340"/>
      <c r="O340" s="5" t="s">
        <v>274</v>
      </c>
      <c r="P340" s="5" t="s">
        <v>275</v>
      </c>
      <c r="Q340" s="5" t="s">
        <v>281</v>
      </c>
      <c r="R340" s="5" t="s">
        <v>274</v>
      </c>
      <c r="S340" s="5" t="s">
        <v>275</v>
      </c>
      <c r="T340" s="5" t="s">
        <v>279</v>
      </c>
      <c r="U340" s="18" t="s">
        <v>676</v>
      </c>
      <c r="V340" s="20">
        <v>42867</v>
      </c>
      <c r="W340" s="20">
        <v>42867</v>
      </c>
      <c r="X340">
        <v>48</v>
      </c>
      <c r="Y340">
        <f>400+142+670</f>
        <v>1212</v>
      </c>
      <c r="Z340">
        <v>0</v>
      </c>
      <c r="AA340"/>
      <c r="AB340"/>
      <c r="AC340"/>
      <c r="AD340"/>
      <c r="AE340" s="20">
        <v>42896</v>
      </c>
      <c r="AF340" t="s">
        <v>554</v>
      </c>
      <c r="AG340">
        <v>2017</v>
      </c>
      <c r="AH340" s="20">
        <v>42896</v>
      </c>
    </row>
    <row r="341" spans="1:34" ht="63.75">
      <c r="A341">
        <v>2017</v>
      </c>
      <c r="B341" t="s">
        <v>601</v>
      </c>
      <c r="C341" t="s">
        <v>2</v>
      </c>
      <c r="D341"/>
      <c r="E341" s="13" t="s">
        <v>677</v>
      </c>
      <c r="F341" s="13" t="s">
        <v>677</v>
      </c>
      <c r="G341"/>
      <c r="H341" s="16" t="s">
        <v>678</v>
      </c>
      <c r="I341" s="5" t="s">
        <v>679</v>
      </c>
      <c r="J341" s="5" t="s">
        <v>235</v>
      </c>
      <c r="K341" s="18" t="s">
        <v>680</v>
      </c>
      <c r="L341" s="5" t="s">
        <v>11</v>
      </c>
      <c r="M341"/>
      <c r="N341"/>
      <c r="O341" s="5" t="s">
        <v>274</v>
      </c>
      <c r="P341" s="5" t="s">
        <v>275</v>
      </c>
      <c r="Q341" s="5" t="s">
        <v>281</v>
      </c>
      <c r="R341" s="5" t="s">
        <v>274</v>
      </c>
      <c r="S341" s="5" t="s">
        <v>275</v>
      </c>
      <c r="T341" s="5" t="s">
        <v>279</v>
      </c>
      <c r="U341" s="18" t="s">
        <v>680</v>
      </c>
      <c r="V341" s="20">
        <v>42867</v>
      </c>
      <c r="W341" s="20">
        <v>42867</v>
      </c>
      <c r="X341">
        <v>49</v>
      </c>
      <c r="Y341">
        <v>300</v>
      </c>
      <c r="Z341">
        <v>0</v>
      </c>
      <c r="AA341"/>
      <c r="AB341"/>
      <c r="AC341"/>
      <c r="AD341"/>
      <c r="AE341" s="20">
        <v>42896</v>
      </c>
      <c r="AF341" t="s">
        <v>554</v>
      </c>
      <c r="AG341">
        <v>2017</v>
      </c>
      <c r="AH341" s="20">
        <v>42896</v>
      </c>
    </row>
    <row r="342" spans="1:34" ht="51">
      <c r="A342">
        <v>2017</v>
      </c>
      <c r="B342" t="s">
        <v>601</v>
      </c>
      <c r="C342" t="s">
        <v>2</v>
      </c>
      <c r="D342"/>
      <c r="E342" s="13" t="s">
        <v>681</v>
      </c>
      <c r="F342" s="13" t="s">
        <v>681</v>
      </c>
      <c r="G342"/>
      <c r="H342" s="16" t="s">
        <v>167</v>
      </c>
      <c r="I342" s="5" t="s">
        <v>228</v>
      </c>
      <c r="J342" s="5" t="s">
        <v>270</v>
      </c>
      <c r="K342" s="18" t="s">
        <v>682</v>
      </c>
      <c r="L342" s="5" t="s">
        <v>11</v>
      </c>
      <c r="M342"/>
      <c r="N342"/>
      <c r="O342" s="5" t="s">
        <v>274</v>
      </c>
      <c r="P342" s="5" t="s">
        <v>275</v>
      </c>
      <c r="Q342" s="5" t="s">
        <v>281</v>
      </c>
      <c r="R342" s="5" t="s">
        <v>274</v>
      </c>
      <c r="S342" s="5" t="s">
        <v>275</v>
      </c>
      <c r="T342" s="5" t="s">
        <v>276</v>
      </c>
      <c r="U342" s="18" t="s">
        <v>682</v>
      </c>
      <c r="V342" s="20">
        <v>42865</v>
      </c>
      <c r="W342" s="20">
        <v>42865</v>
      </c>
      <c r="X342">
        <v>50</v>
      </c>
      <c r="Y342">
        <f>300+62+992.4</f>
        <v>1354.4</v>
      </c>
      <c r="Z342">
        <v>0</v>
      </c>
      <c r="AA342"/>
      <c r="AB342"/>
      <c r="AC342"/>
      <c r="AD342"/>
      <c r="AE342" s="20">
        <v>42896</v>
      </c>
      <c r="AF342" t="s">
        <v>554</v>
      </c>
      <c r="AG342">
        <v>2017</v>
      </c>
      <c r="AH342" s="20">
        <v>42896</v>
      </c>
    </row>
    <row r="343" spans="1:34" ht="76.5">
      <c r="A343">
        <v>2017</v>
      </c>
      <c r="B343" t="s">
        <v>601</v>
      </c>
      <c r="C343" t="s">
        <v>2</v>
      </c>
      <c r="D343"/>
      <c r="E343" s="13" t="s">
        <v>119</v>
      </c>
      <c r="F343" s="13" t="s">
        <v>119</v>
      </c>
      <c r="G343"/>
      <c r="H343" s="16" t="s">
        <v>683</v>
      </c>
      <c r="I343" s="5" t="s">
        <v>217</v>
      </c>
      <c r="J343" s="5" t="s">
        <v>220</v>
      </c>
      <c r="K343" s="18" t="s">
        <v>684</v>
      </c>
      <c r="L343" s="5" t="s">
        <v>11</v>
      </c>
      <c r="M343"/>
      <c r="N343"/>
      <c r="O343" s="5" t="s">
        <v>274</v>
      </c>
      <c r="P343" s="5" t="s">
        <v>275</v>
      </c>
      <c r="Q343" s="5" t="s">
        <v>279</v>
      </c>
      <c r="R343" s="5" t="s">
        <v>274</v>
      </c>
      <c r="S343" s="5" t="s">
        <v>275</v>
      </c>
      <c r="T343" s="5" t="s">
        <v>281</v>
      </c>
      <c r="U343" s="18" t="s">
        <v>684</v>
      </c>
      <c r="V343" s="20">
        <v>42871</v>
      </c>
      <c r="W343" s="20">
        <v>42871</v>
      </c>
      <c r="X343">
        <v>51</v>
      </c>
      <c r="Y343">
        <v>1000</v>
      </c>
      <c r="Z343">
        <v>0</v>
      </c>
      <c r="AA343"/>
      <c r="AB343"/>
      <c r="AC343"/>
      <c r="AD343"/>
      <c r="AE343" s="20">
        <v>42896</v>
      </c>
      <c r="AF343" t="s">
        <v>554</v>
      </c>
      <c r="AG343">
        <v>2017</v>
      </c>
      <c r="AH343" s="20">
        <v>42896</v>
      </c>
    </row>
    <row r="344" spans="1:34" ht="38.25">
      <c r="A344">
        <v>2017</v>
      </c>
      <c r="B344" t="s">
        <v>601</v>
      </c>
      <c r="C344" t="s">
        <v>2</v>
      </c>
      <c r="D344"/>
      <c r="E344" s="13" t="s">
        <v>114</v>
      </c>
      <c r="F344" s="13" t="s">
        <v>114</v>
      </c>
      <c r="G344"/>
      <c r="H344" s="16" t="s">
        <v>560</v>
      </c>
      <c r="I344" s="5" t="s">
        <v>244</v>
      </c>
      <c r="J344" s="5" t="s">
        <v>685</v>
      </c>
      <c r="K344" s="18" t="s">
        <v>686</v>
      </c>
      <c r="L344" s="5" t="s">
        <v>11</v>
      </c>
      <c r="M344"/>
      <c r="N344"/>
      <c r="O344" s="5" t="s">
        <v>274</v>
      </c>
      <c r="P344" s="5" t="s">
        <v>275</v>
      </c>
      <c r="Q344" s="5" t="s">
        <v>281</v>
      </c>
      <c r="R344" s="5" t="s">
        <v>274</v>
      </c>
      <c r="S344" s="5" t="s">
        <v>275</v>
      </c>
      <c r="T344" s="5" t="s">
        <v>276</v>
      </c>
      <c r="U344" s="18" t="s">
        <v>686</v>
      </c>
      <c r="V344" s="20">
        <v>42873</v>
      </c>
      <c r="W344" s="20">
        <v>42873</v>
      </c>
      <c r="X344">
        <v>52</v>
      </c>
      <c r="Y344">
        <f>400+1200</f>
        <v>1600</v>
      </c>
      <c r="Z344">
        <v>0</v>
      </c>
      <c r="AA344"/>
      <c r="AB344"/>
      <c r="AC344"/>
      <c r="AD344"/>
      <c r="AE344" s="20">
        <v>42896</v>
      </c>
      <c r="AF344" t="s">
        <v>554</v>
      </c>
      <c r="AG344">
        <v>2017</v>
      </c>
      <c r="AH344" s="20">
        <v>42896</v>
      </c>
    </row>
    <row r="345" spans="1:34" ht="38.25">
      <c r="A345">
        <v>2017</v>
      </c>
      <c r="B345" t="s">
        <v>601</v>
      </c>
      <c r="C345" t="s">
        <v>2</v>
      </c>
      <c r="D345"/>
      <c r="E345" s="13" t="s">
        <v>124</v>
      </c>
      <c r="F345" s="13" t="s">
        <v>124</v>
      </c>
      <c r="G345"/>
      <c r="H345" s="16" t="s">
        <v>161</v>
      </c>
      <c r="I345" s="5" t="s">
        <v>219</v>
      </c>
      <c r="J345" s="5" t="s">
        <v>259</v>
      </c>
      <c r="K345" s="18" t="s">
        <v>687</v>
      </c>
      <c r="L345" s="5" t="s">
        <v>11</v>
      </c>
      <c r="M345"/>
      <c r="N345"/>
      <c r="O345" s="5" t="s">
        <v>274</v>
      </c>
      <c r="P345" s="5" t="s">
        <v>275</v>
      </c>
      <c r="Q345" s="5" t="s">
        <v>281</v>
      </c>
      <c r="R345" s="5" t="s">
        <v>274</v>
      </c>
      <c r="S345" s="5" t="s">
        <v>275</v>
      </c>
      <c r="T345" s="5" t="s">
        <v>279</v>
      </c>
      <c r="U345" s="18" t="s">
        <v>687</v>
      </c>
      <c r="V345" s="20">
        <v>42873</v>
      </c>
      <c r="W345" s="20">
        <v>42873</v>
      </c>
      <c r="X345">
        <v>53</v>
      </c>
      <c r="Y345">
        <v>400</v>
      </c>
      <c r="Z345">
        <v>0</v>
      </c>
      <c r="AA345"/>
      <c r="AB345"/>
      <c r="AC345"/>
      <c r="AD345"/>
      <c r="AE345" s="20">
        <v>42896</v>
      </c>
      <c r="AF345" t="s">
        <v>554</v>
      </c>
      <c r="AG345">
        <v>2017</v>
      </c>
      <c r="AH345" s="20">
        <v>42896</v>
      </c>
    </row>
    <row r="346" spans="1:34" ht="38.25">
      <c r="A346">
        <v>2017</v>
      </c>
      <c r="B346" t="s">
        <v>601</v>
      </c>
      <c r="C346" t="s">
        <v>2</v>
      </c>
      <c r="D346"/>
      <c r="E346" s="13" t="s">
        <v>117</v>
      </c>
      <c r="F346" s="13" t="s">
        <v>117</v>
      </c>
      <c r="G346"/>
      <c r="H346" s="16" t="s">
        <v>138</v>
      </c>
      <c r="I346" s="5" t="s">
        <v>191</v>
      </c>
      <c r="J346" s="5" t="s">
        <v>251</v>
      </c>
      <c r="K346" s="18" t="s">
        <v>687</v>
      </c>
      <c r="L346" s="5" t="s">
        <v>11</v>
      </c>
      <c r="M346"/>
      <c r="N346"/>
      <c r="O346" s="5" t="s">
        <v>274</v>
      </c>
      <c r="P346" s="5" t="s">
        <v>275</v>
      </c>
      <c r="Q346" s="5" t="s">
        <v>281</v>
      </c>
      <c r="R346" s="5" t="s">
        <v>274</v>
      </c>
      <c r="S346" s="5" t="s">
        <v>275</v>
      </c>
      <c r="T346" s="5" t="s">
        <v>279</v>
      </c>
      <c r="U346" s="18" t="s">
        <v>687</v>
      </c>
      <c r="V346" s="20">
        <v>42873</v>
      </c>
      <c r="W346" s="20">
        <v>42873</v>
      </c>
      <c r="X346">
        <v>54</v>
      </c>
      <c r="Y346">
        <f>500+142+600</f>
        <v>1242</v>
      </c>
      <c r="Z346">
        <v>0</v>
      </c>
      <c r="AA346"/>
      <c r="AB346"/>
      <c r="AC346"/>
      <c r="AD346"/>
      <c r="AE346" s="20">
        <v>42896</v>
      </c>
      <c r="AF346" t="s">
        <v>554</v>
      </c>
      <c r="AG346">
        <v>2017</v>
      </c>
      <c r="AH346" s="20">
        <v>42896</v>
      </c>
    </row>
    <row r="347" spans="1:34" ht="38.25">
      <c r="A347">
        <v>2017</v>
      </c>
      <c r="B347" t="s">
        <v>601</v>
      </c>
      <c r="C347" t="s">
        <v>2</v>
      </c>
      <c r="D347"/>
      <c r="E347" s="13" t="s">
        <v>111</v>
      </c>
      <c r="F347" s="13" t="s">
        <v>111</v>
      </c>
      <c r="G347"/>
      <c r="H347" s="16" t="s">
        <v>139</v>
      </c>
      <c r="I347" s="5" t="s">
        <v>192</v>
      </c>
      <c r="J347" s="5" t="s">
        <v>216</v>
      </c>
      <c r="K347" s="18" t="s">
        <v>687</v>
      </c>
      <c r="L347" s="5" t="s">
        <v>11</v>
      </c>
      <c r="M347"/>
      <c r="N347"/>
      <c r="O347" s="5" t="s">
        <v>274</v>
      </c>
      <c r="P347" s="5" t="s">
        <v>275</v>
      </c>
      <c r="Q347" s="5" t="s">
        <v>281</v>
      </c>
      <c r="R347" s="5" t="s">
        <v>274</v>
      </c>
      <c r="S347" s="5" t="s">
        <v>275</v>
      </c>
      <c r="T347" s="5" t="s">
        <v>279</v>
      </c>
      <c r="U347" s="18" t="s">
        <v>687</v>
      </c>
      <c r="V347" s="20">
        <v>42873</v>
      </c>
      <c r="W347" s="20">
        <v>42873</v>
      </c>
      <c r="X347">
        <v>55</v>
      </c>
      <c r="Y347">
        <v>400</v>
      </c>
      <c r="Z347">
        <v>0</v>
      </c>
      <c r="AA347"/>
      <c r="AB347"/>
      <c r="AC347"/>
      <c r="AD347"/>
      <c r="AE347" s="20">
        <v>42896</v>
      </c>
      <c r="AF347" t="s">
        <v>554</v>
      </c>
      <c r="AG347">
        <v>2017</v>
      </c>
      <c r="AH347" s="20">
        <v>42896</v>
      </c>
    </row>
    <row r="348" spans="1:34" ht="63.75">
      <c r="A348">
        <v>2017</v>
      </c>
      <c r="B348" t="s">
        <v>601</v>
      </c>
      <c r="C348" t="s">
        <v>2</v>
      </c>
      <c r="D348"/>
      <c r="E348" s="13" t="s">
        <v>119</v>
      </c>
      <c r="F348" s="13" t="s">
        <v>119</v>
      </c>
      <c r="G348"/>
      <c r="H348" s="16" t="s">
        <v>688</v>
      </c>
      <c r="I348" s="5" t="s">
        <v>474</v>
      </c>
      <c r="J348" s="5" t="s">
        <v>689</v>
      </c>
      <c r="K348" s="18" t="s">
        <v>690</v>
      </c>
      <c r="L348" s="5" t="s">
        <v>11</v>
      </c>
      <c r="M348"/>
      <c r="N348"/>
      <c r="O348" s="5" t="s">
        <v>274</v>
      </c>
      <c r="P348" s="5" t="s">
        <v>275</v>
      </c>
      <c r="Q348" s="5" t="s">
        <v>281</v>
      </c>
      <c r="R348" s="5" t="s">
        <v>274</v>
      </c>
      <c r="S348" s="5" t="s">
        <v>275</v>
      </c>
      <c r="T348" s="5" t="s">
        <v>284</v>
      </c>
      <c r="U348" s="18" t="s">
        <v>690</v>
      </c>
      <c r="V348" s="20">
        <v>42874</v>
      </c>
      <c r="W348" s="20">
        <v>42874</v>
      </c>
      <c r="X348">
        <v>56</v>
      </c>
      <c r="Y348">
        <v>300</v>
      </c>
      <c r="Z348">
        <v>0</v>
      </c>
      <c r="AA348"/>
      <c r="AB348"/>
      <c r="AC348"/>
      <c r="AD348"/>
      <c r="AE348" s="20">
        <v>42896</v>
      </c>
      <c r="AF348" t="s">
        <v>554</v>
      </c>
      <c r="AG348">
        <v>2017</v>
      </c>
      <c r="AH348" s="20">
        <v>42896</v>
      </c>
    </row>
    <row r="349" spans="1:34" ht="63.75">
      <c r="A349">
        <v>2017</v>
      </c>
      <c r="B349" t="s">
        <v>601</v>
      </c>
      <c r="C349" t="s">
        <v>2</v>
      </c>
      <c r="D349"/>
      <c r="E349" s="13" t="s">
        <v>119</v>
      </c>
      <c r="F349" s="13" t="s">
        <v>119</v>
      </c>
      <c r="G349"/>
      <c r="H349" s="16" t="s">
        <v>691</v>
      </c>
      <c r="I349" s="5" t="s">
        <v>214</v>
      </c>
      <c r="J349" s="5" t="s">
        <v>215</v>
      </c>
      <c r="K349" s="18" t="s">
        <v>690</v>
      </c>
      <c r="L349" s="5" t="s">
        <v>11</v>
      </c>
      <c r="M349"/>
      <c r="N349"/>
      <c r="O349" s="5" t="s">
        <v>274</v>
      </c>
      <c r="P349" s="5" t="s">
        <v>275</v>
      </c>
      <c r="Q349" s="5" t="s">
        <v>281</v>
      </c>
      <c r="R349" s="5" t="s">
        <v>274</v>
      </c>
      <c r="S349" s="5" t="s">
        <v>275</v>
      </c>
      <c r="T349" s="5" t="s">
        <v>284</v>
      </c>
      <c r="U349" s="18" t="s">
        <v>690</v>
      </c>
      <c r="V349" s="20">
        <v>42874</v>
      </c>
      <c r="W349" s="20">
        <v>42874</v>
      </c>
      <c r="X349">
        <v>57</v>
      </c>
      <c r="Y349">
        <v>300</v>
      </c>
      <c r="Z349">
        <v>0</v>
      </c>
      <c r="AA349"/>
      <c r="AB349"/>
      <c r="AC349"/>
      <c r="AD349"/>
      <c r="AE349" s="20">
        <v>42896</v>
      </c>
      <c r="AF349" t="s">
        <v>554</v>
      </c>
      <c r="AG349">
        <v>2017</v>
      </c>
      <c r="AH349" s="20">
        <v>42896</v>
      </c>
    </row>
    <row r="350" spans="1:34" ht="63.75">
      <c r="A350">
        <v>2017</v>
      </c>
      <c r="B350" t="s">
        <v>601</v>
      </c>
      <c r="C350" t="s">
        <v>2</v>
      </c>
      <c r="D350"/>
      <c r="E350" s="25" t="s">
        <v>119</v>
      </c>
      <c r="F350" s="25"/>
      <c r="G350"/>
      <c r="H350" s="16" t="s">
        <v>180</v>
      </c>
      <c r="I350" s="5" t="s">
        <v>269</v>
      </c>
      <c r="J350" s="5"/>
      <c r="K350" s="18" t="s">
        <v>690</v>
      </c>
      <c r="L350" s="5" t="s">
        <v>11</v>
      </c>
      <c r="M350"/>
      <c r="N350"/>
      <c r="O350" s="5" t="s">
        <v>274</v>
      </c>
      <c r="P350" s="5" t="s">
        <v>275</v>
      </c>
      <c r="Q350" s="5" t="s">
        <v>281</v>
      </c>
      <c r="R350" s="5" t="s">
        <v>274</v>
      </c>
      <c r="S350" s="5" t="s">
        <v>275</v>
      </c>
      <c r="T350" s="5" t="s">
        <v>284</v>
      </c>
      <c r="U350" s="18" t="s">
        <v>690</v>
      </c>
      <c r="V350" s="20">
        <v>42874</v>
      </c>
      <c r="W350" s="20">
        <v>42874</v>
      </c>
      <c r="X350">
        <v>58</v>
      </c>
      <c r="Y350">
        <v>300</v>
      </c>
      <c r="Z350">
        <v>0</v>
      </c>
      <c r="AA350"/>
      <c r="AB350"/>
      <c r="AC350"/>
      <c r="AD350"/>
      <c r="AE350" s="20">
        <v>42896</v>
      </c>
      <c r="AF350" t="s">
        <v>554</v>
      </c>
      <c r="AG350">
        <v>2017</v>
      </c>
      <c r="AH350" s="20">
        <v>42896</v>
      </c>
    </row>
    <row r="351" spans="1:34" ht="25.5">
      <c r="A351">
        <v>2017</v>
      </c>
      <c r="B351" t="s">
        <v>601</v>
      </c>
      <c r="C351" t="s">
        <v>2</v>
      </c>
      <c r="D351"/>
      <c r="E351" s="13" t="s">
        <v>111</v>
      </c>
      <c r="F351" s="13" t="s">
        <v>111</v>
      </c>
      <c r="G351"/>
      <c r="H351" s="16" t="s">
        <v>674</v>
      </c>
      <c r="I351" s="5" t="s">
        <v>192</v>
      </c>
      <c r="J351" s="5" t="s">
        <v>216</v>
      </c>
      <c r="K351" s="18" t="s">
        <v>692</v>
      </c>
      <c r="L351" s="5" t="s">
        <v>11</v>
      </c>
      <c r="M351"/>
      <c r="N351"/>
      <c r="O351" s="5" t="s">
        <v>274</v>
      </c>
      <c r="P351" s="5" t="s">
        <v>275</v>
      </c>
      <c r="Q351" s="5" t="s">
        <v>281</v>
      </c>
      <c r="R351" s="5" t="s">
        <v>274</v>
      </c>
      <c r="S351" s="5" t="s">
        <v>275</v>
      </c>
      <c r="T351" s="5" t="s">
        <v>276</v>
      </c>
      <c r="U351" s="18" t="s">
        <v>692</v>
      </c>
      <c r="V351" s="20">
        <v>42878</v>
      </c>
      <c r="W351" s="20">
        <v>42878</v>
      </c>
      <c r="X351">
        <v>59</v>
      </c>
      <c r="Y351">
        <f>300+62+1138</f>
        <v>1500</v>
      </c>
      <c r="Z351">
        <v>0</v>
      </c>
      <c r="AA351"/>
      <c r="AB351"/>
      <c r="AC351"/>
      <c r="AD351"/>
      <c r="AE351" s="20">
        <v>42896</v>
      </c>
      <c r="AF351" t="s">
        <v>554</v>
      </c>
      <c r="AG351">
        <v>2017</v>
      </c>
      <c r="AH351" s="20">
        <v>42896</v>
      </c>
    </row>
    <row r="352" spans="1:34" ht="38.25">
      <c r="A352">
        <v>2017</v>
      </c>
      <c r="B352" t="s">
        <v>601</v>
      </c>
      <c r="C352" t="s">
        <v>2</v>
      </c>
      <c r="D352"/>
      <c r="E352" s="13" t="s">
        <v>111</v>
      </c>
      <c r="F352" s="13" t="s">
        <v>111</v>
      </c>
      <c r="G352"/>
      <c r="H352" s="16" t="s">
        <v>169</v>
      </c>
      <c r="I352" s="5" t="s">
        <v>196</v>
      </c>
      <c r="J352" s="5" t="s">
        <v>196</v>
      </c>
      <c r="K352" s="18" t="s">
        <v>693</v>
      </c>
      <c r="L352" s="5" t="s">
        <v>11</v>
      </c>
      <c r="M352"/>
      <c r="N352"/>
      <c r="O352" s="5" t="s">
        <v>274</v>
      </c>
      <c r="P352" s="5" t="s">
        <v>275</v>
      </c>
      <c r="Q352" s="5" t="s">
        <v>281</v>
      </c>
      <c r="R352" s="5" t="s">
        <v>274</v>
      </c>
      <c r="S352" s="5" t="s">
        <v>275</v>
      </c>
      <c r="T352" s="5" t="s">
        <v>283</v>
      </c>
      <c r="U352" s="18" t="s">
        <v>693</v>
      </c>
      <c r="V352" s="21">
        <v>42878</v>
      </c>
      <c r="W352" s="21">
        <v>42878</v>
      </c>
      <c r="X352">
        <v>60</v>
      </c>
      <c r="Y352">
        <f>300+500</f>
        <v>800</v>
      </c>
      <c r="Z352">
        <v>0</v>
      </c>
      <c r="AA352"/>
      <c r="AB352"/>
      <c r="AC352"/>
      <c r="AD352"/>
      <c r="AE352" s="20">
        <v>42896</v>
      </c>
      <c r="AF352" t="s">
        <v>554</v>
      </c>
      <c r="AG352">
        <v>2017</v>
      </c>
      <c r="AH352" s="20">
        <v>42896</v>
      </c>
    </row>
    <row r="353" spans="1:34" ht="51">
      <c r="A353">
        <v>2017</v>
      </c>
      <c r="B353" t="s">
        <v>601</v>
      </c>
      <c r="C353" t="s">
        <v>2</v>
      </c>
      <c r="D353"/>
      <c r="E353" s="13" t="s">
        <v>120</v>
      </c>
      <c r="F353" s="13" t="s">
        <v>120</v>
      </c>
      <c r="G353"/>
      <c r="H353" s="16" t="s">
        <v>694</v>
      </c>
      <c r="I353" s="5" t="s">
        <v>695</v>
      </c>
      <c r="J353" s="5" t="s">
        <v>696</v>
      </c>
      <c r="K353" s="18" t="s">
        <v>697</v>
      </c>
      <c r="L353" s="5" t="s">
        <v>11</v>
      </c>
      <c r="M353"/>
      <c r="N353"/>
      <c r="O353" s="5" t="s">
        <v>274</v>
      </c>
      <c r="P353" s="5" t="s">
        <v>275</v>
      </c>
      <c r="Q353" s="5" t="s">
        <v>281</v>
      </c>
      <c r="R353" s="5" t="s">
        <v>274</v>
      </c>
      <c r="S353" s="5" t="s">
        <v>275</v>
      </c>
      <c r="T353" s="5" t="s">
        <v>283</v>
      </c>
      <c r="U353" s="18" t="s">
        <v>697</v>
      </c>
      <c r="V353" s="21">
        <v>42878</v>
      </c>
      <c r="W353" s="21">
        <v>42878</v>
      </c>
      <c r="X353">
        <v>61</v>
      </c>
      <c r="Y353">
        <v>300</v>
      </c>
      <c r="Z353">
        <v>0</v>
      </c>
      <c r="AA353"/>
      <c r="AB353"/>
      <c r="AC353"/>
      <c r="AD353"/>
      <c r="AE353" s="20">
        <v>42896</v>
      </c>
      <c r="AF353" t="s">
        <v>554</v>
      </c>
      <c r="AG353">
        <v>2017</v>
      </c>
      <c r="AH353" s="20">
        <v>42896</v>
      </c>
    </row>
    <row r="354" spans="1:34" ht="51">
      <c r="A354">
        <v>2017</v>
      </c>
      <c r="B354" t="s">
        <v>601</v>
      </c>
      <c r="C354" t="s">
        <v>2</v>
      </c>
      <c r="D354"/>
      <c r="E354" s="13" t="s">
        <v>111</v>
      </c>
      <c r="F354" s="13" t="s">
        <v>111</v>
      </c>
      <c r="G354"/>
      <c r="H354" s="16" t="s">
        <v>669</v>
      </c>
      <c r="I354" s="5" t="s">
        <v>183</v>
      </c>
      <c r="J354" s="5" t="s">
        <v>193</v>
      </c>
      <c r="K354" s="18" t="s">
        <v>697</v>
      </c>
      <c r="L354" s="5" t="s">
        <v>11</v>
      </c>
      <c r="M354"/>
      <c r="N354"/>
      <c r="O354" s="5" t="s">
        <v>274</v>
      </c>
      <c r="P354" s="5" t="s">
        <v>275</v>
      </c>
      <c r="Q354" s="5" t="s">
        <v>281</v>
      </c>
      <c r="R354" s="5" t="s">
        <v>274</v>
      </c>
      <c r="S354" s="5" t="s">
        <v>275</v>
      </c>
      <c r="T354" s="5" t="s">
        <v>283</v>
      </c>
      <c r="U354" s="18" t="s">
        <v>697</v>
      </c>
      <c r="V354" s="20">
        <v>42878</v>
      </c>
      <c r="W354" s="20">
        <v>42878</v>
      </c>
      <c r="X354">
        <v>62</v>
      </c>
      <c r="Y354">
        <v>300</v>
      </c>
      <c r="Z354">
        <v>0</v>
      </c>
      <c r="AA354"/>
      <c r="AB354"/>
      <c r="AC354"/>
      <c r="AD354"/>
      <c r="AE354" s="20">
        <v>42896</v>
      </c>
      <c r="AF354" t="s">
        <v>554</v>
      </c>
      <c r="AG354">
        <v>2017</v>
      </c>
      <c r="AH354" s="20">
        <v>42896</v>
      </c>
    </row>
    <row r="355" spans="1:34" ht="51">
      <c r="A355">
        <v>2017</v>
      </c>
      <c r="B355" t="s">
        <v>601</v>
      </c>
      <c r="C355" t="s">
        <v>2</v>
      </c>
      <c r="D355"/>
      <c r="E355" s="13" t="s">
        <v>120</v>
      </c>
      <c r="F355" s="13" t="s">
        <v>120</v>
      </c>
      <c r="G355"/>
      <c r="H355" s="15" t="s">
        <v>698</v>
      </c>
      <c r="I355" s="5" t="s">
        <v>699</v>
      </c>
      <c r="J355" s="5" t="s">
        <v>205</v>
      </c>
      <c r="K355" s="18" t="s">
        <v>697</v>
      </c>
      <c r="L355" s="5" t="s">
        <v>11</v>
      </c>
      <c r="M355"/>
      <c r="N355"/>
      <c r="O355" s="5" t="s">
        <v>274</v>
      </c>
      <c r="P355" s="5" t="s">
        <v>275</v>
      </c>
      <c r="Q355" s="5" t="s">
        <v>281</v>
      </c>
      <c r="R355" s="5" t="s">
        <v>274</v>
      </c>
      <c r="S355" s="5" t="s">
        <v>275</v>
      </c>
      <c r="T355" s="5" t="s">
        <v>283</v>
      </c>
      <c r="U355" s="18" t="s">
        <v>697</v>
      </c>
      <c r="V355" s="20">
        <v>42878</v>
      </c>
      <c r="W355" s="20">
        <v>42878</v>
      </c>
      <c r="X355">
        <v>63</v>
      </c>
      <c r="Y355">
        <v>300</v>
      </c>
      <c r="Z355">
        <v>0</v>
      </c>
      <c r="AA355"/>
      <c r="AB355"/>
      <c r="AC355"/>
      <c r="AD355"/>
      <c r="AE355" s="20">
        <v>42896</v>
      </c>
      <c r="AF355" t="s">
        <v>554</v>
      </c>
      <c r="AG355">
        <v>2017</v>
      </c>
      <c r="AH355" s="20">
        <v>42896</v>
      </c>
    </row>
    <row r="356" spans="1:34" ht="51">
      <c r="A356">
        <v>2017</v>
      </c>
      <c r="B356" t="s">
        <v>601</v>
      </c>
      <c r="C356" t="s">
        <v>2</v>
      </c>
      <c r="D356"/>
      <c r="E356" s="13" t="s">
        <v>700</v>
      </c>
      <c r="F356" s="13" t="s">
        <v>700</v>
      </c>
      <c r="G356"/>
      <c r="H356" s="15" t="s">
        <v>701</v>
      </c>
      <c r="I356" s="5" t="s">
        <v>702</v>
      </c>
      <c r="J356" s="5" t="s">
        <v>250</v>
      </c>
      <c r="K356" s="18" t="s">
        <v>697</v>
      </c>
      <c r="L356" s="5" t="s">
        <v>11</v>
      </c>
      <c r="M356"/>
      <c r="N356"/>
      <c r="O356" s="5" t="s">
        <v>274</v>
      </c>
      <c r="P356" s="5" t="s">
        <v>275</v>
      </c>
      <c r="Q356" s="5" t="s">
        <v>281</v>
      </c>
      <c r="R356" s="5" t="s">
        <v>274</v>
      </c>
      <c r="S356" s="5" t="s">
        <v>275</v>
      </c>
      <c r="T356" s="5" t="s">
        <v>283</v>
      </c>
      <c r="U356" s="18" t="s">
        <v>697</v>
      </c>
      <c r="V356" s="20">
        <v>42878</v>
      </c>
      <c r="W356" s="20">
        <v>42878</v>
      </c>
      <c r="X356">
        <v>64</v>
      </c>
      <c r="Y356">
        <v>300</v>
      </c>
      <c r="Z356">
        <v>0</v>
      </c>
      <c r="AA356"/>
      <c r="AB356"/>
      <c r="AC356"/>
      <c r="AD356"/>
      <c r="AE356" s="20">
        <v>42896</v>
      </c>
      <c r="AF356" t="s">
        <v>554</v>
      </c>
      <c r="AG356">
        <v>2017</v>
      </c>
      <c r="AH356" s="20">
        <v>42896</v>
      </c>
    </row>
    <row r="357" spans="1:34" ht="51">
      <c r="A357">
        <v>2017</v>
      </c>
      <c r="B357" t="s">
        <v>601</v>
      </c>
      <c r="C357" t="s">
        <v>2</v>
      </c>
      <c r="D357"/>
      <c r="E357" s="13" t="s">
        <v>111</v>
      </c>
      <c r="F357" s="13" t="s">
        <v>111</v>
      </c>
      <c r="G357"/>
      <c r="H357" s="15" t="s">
        <v>703</v>
      </c>
      <c r="I357" s="5" t="s">
        <v>197</v>
      </c>
      <c r="J357" s="5" t="s">
        <v>224</v>
      </c>
      <c r="K357" s="18" t="s">
        <v>697</v>
      </c>
      <c r="L357" s="5" t="s">
        <v>11</v>
      </c>
      <c r="M357"/>
      <c r="N357"/>
      <c r="O357" s="5" t="s">
        <v>274</v>
      </c>
      <c r="P357" s="5" t="s">
        <v>275</v>
      </c>
      <c r="Q357" s="5" t="s">
        <v>281</v>
      </c>
      <c r="R357" s="5" t="s">
        <v>274</v>
      </c>
      <c r="S357" s="5" t="s">
        <v>275</v>
      </c>
      <c r="T357" s="5" t="s">
        <v>283</v>
      </c>
      <c r="U357" s="18" t="s">
        <v>697</v>
      </c>
      <c r="V357" s="20">
        <v>42878</v>
      </c>
      <c r="W357" s="20">
        <v>42878</v>
      </c>
      <c r="X357">
        <v>65</v>
      </c>
      <c r="Y357">
        <v>300</v>
      </c>
      <c r="Z357">
        <v>0</v>
      </c>
      <c r="AA357"/>
      <c r="AB357"/>
      <c r="AC357"/>
      <c r="AD357"/>
      <c r="AE357" s="20">
        <v>42896</v>
      </c>
      <c r="AF357" t="s">
        <v>554</v>
      </c>
      <c r="AG357">
        <v>2017</v>
      </c>
      <c r="AH357" s="20">
        <v>42896</v>
      </c>
    </row>
    <row r="358" spans="1:34" ht="25.5">
      <c r="A358">
        <v>2017</v>
      </c>
      <c r="B358" t="s">
        <v>601</v>
      </c>
      <c r="C358" t="s">
        <v>2</v>
      </c>
      <c r="D358"/>
      <c r="E358" s="13" t="s">
        <v>125</v>
      </c>
      <c r="F358" s="13" t="s">
        <v>125</v>
      </c>
      <c r="G358"/>
      <c r="H358" s="15" t="s">
        <v>515</v>
      </c>
      <c r="I358" s="5" t="s">
        <v>187</v>
      </c>
      <c r="J358" s="5" t="s">
        <v>264</v>
      </c>
      <c r="K358" s="18" t="s">
        <v>704</v>
      </c>
      <c r="L358" s="5" t="s">
        <v>11</v>
      </c>
      <c r="M358"/>
      <c r="N358"/>
      <c r="O358" s="5" t="s">
        <v>274</v>
      </c>
      <c r="P358" s="5" t="s">
        <v>275</v>
      </c>
      <c r="Q358" s="5" t="s">
        <v>281</v>
      </c>
      <c r="R358" s="5" t="s">
        <v>274</v>
      </c>
      <c r="S358" s="5" t="s">
        <v>275</v>
      </c>
      <c r="T358" s="5" t="s">
        <v>283</v>
      </c>
      <c r="U358" s="18" t="s">
        <v>704</v>
      </c>
      <c r="V358" s="20">
        <v>42880</v>
      </c>
      <c r="W358" s="20">
        <v>42880</v>
      </c>
      <c r="X358">
        <v>66</v>
      </c>
      <c r="Y358">
        <v>300</v>
      </c>
      <c r="Z358">
        <v>0</v>
      </c>
      <c r="AA358"/>
      <c r="AB358"/>
      <c r="AC358"/>
      <c r="AD358"/>
      <c r="AE358" s="20">
        <v>42896</v>
      </c>
      <c r="AF358" t="s">
        <v>554</v>
      </c>
      <c r="AG358">
        <v>2017</v>
      </c>
      <c r="AH358" s="20">
        <v>42896</v>
      </c>
    </row>
    <row r="359" spans="1:34" ht="25.5">
      <c r="A359">
        <v>2017</v>
      </c>
      <c r="B359" t="s">
        <v>601</v>
      </c>
      <c r="C359" t="s">
        <v>2</v>
      </c>
      <c r="D359"/>
      <c r="E359" s="13" t="s">
        <v>120</v>
      </c>
      <c r="F359" s="13" t="s">
        <v>120</v>
      </c>
      <c r="G359"/>
      <c r="H359" s="15" t="s">
        <v>705</v>
      </c>
      <c r="I359" s="5" t="s">
        <v>200</v>
      </c>
      <c r="J359" s="5" t="s">
        <v>706</v>
      </c>
      <c r="K359" s="18" t="s">
        <v>707</v>
      </c>
      <c r="L359" s="5" t="s">
        <v>11</v>
      </c>
      <c r="M359"/>
      <c r="N359"/>
      <c r="O359" s="5" t="s">
        <v>274</v>
      </c>
      <c r="P359" s="5" t="s">
        <v>275</v>
      </c>
      <c r="Q359" s="5" t="s">
        <v>281</v>
      </c>
      <c r="R359" s="5" t="s">
        <v>274</v>
      </c>
      <c r="S359" s="5" t="s">
        <v>275</v>
      </c>
      <c r="T359" s="5" t="s">
        <v>283</v>
      </c>
      <c r="U359" s="18" t="s">
        <v>707</v>
      </c>
      <c r="V359" s="20">
        <v>42878</v>
      </c>
      <c r="W359" s="20">
        <v>42878</v>
      </c>
      <c r="X359">
        <v>67</v>
      </c>
      <c r="Y359">
        <v>300</v>
      </c>
      <c r="Z359">
        <v>0</v>
      </c>
      <c r="AA359"/>
      <c r="AB359"/>
      <c r="AC359"/>
      <c r="AD359"/>
      <c r="AE359" s="20">
        <v>42896</v>
      </c>
      <c r="AF359" t="s">
        <v>554</v>
      </c>
      <c r="AG359">
        <v>2017</v>
      </c>
      <c r="AH359" s="20">
        <v>42896</v>
      </c>
    </row>
    <row r="360" spans="1:34" ht="25.5">
      <c r="A360">
        <v>2017</v>
      </c>
      <c r="B360" t="s">
        <v>601</v>
      </c>
      <c r="C360" t="s">
        <v>2</v>
      </c>
      <c r="D360"/>
      <c r="E360" s="13" t="s">
        <v>120</v>
      </c>
      <c r="F360" s="13" t="s">
        <v>120</v>
      </c>
      <c r="G360"/>
      <c r="H360" s="15" t="s">
        <v>708</v>
      </c>
      <c r="I360" s="5" t="s">
        <v>229</v>
      </c>
      <c r="J360" s="5" t="s">
        <v>709</v>
      </c>
      <c r="K360" s="18" t="s">
        <v>707</v>
      </c>
      <c r="L360" s="5" t="s">
        <v>11</v>
      </c>
      <c r="M360"/>
      <c r="N360"/>
      <c r="O360" s="5" t="s">
        <v>274</v>
      </c>
      <c r="P360" s="5" t="s">
        <v>275</v>
      </c>
      <c r="Q360" s="5" t="s">
        <v>281</v>
      </c>
      <c r="R360" s="5" t="s">
        <v>274</v>
      </c>
      <c r="S360" s="5" t="s">
        <v>275</v>
      </c>
      <c r="T360" s="5" t="s">
        <v>283</v>
      </c>
      <c r="U360" s="18" t="s">
        <v>707</v>
      </c>
      <c r="V360" s="20">
        <v>42878</v>
      </c>
      <c r="W360" s="20">
        <v>42878</v>
      </c>
      <c r="X360">
        <v>68</v>
      </c>
      <c r="Y360">
        <v>300</v>
      </c>
      <c r="Z360">
        <v>0</v>
      </c>
      <c r="AA360"/>
      <c r="AB360"/>
      <c r="AC360"/>
      <c r="AD360"/>
      <c r="AE360" s="20">
        <v>42896</v>
      </c>
      <c r="AF360" t="s">
        <v>554</v>
      </c>
      <c r="AG360">
        <v>2017</v>
      </c>
      <c r="AH360" s="20">
        <v>42896</v>
      </c>
    </row>
    <row r="361" spans="1:34" ht="25.5">
      <c r="A361">
        <v>2017</v>
      </c>
      <c r="B361" t="s">
        <v>601</v>
      </c>
      <c r="C361" t="s">
        <v>2</v>
      </c>
      <c r="D361"/>
      <c r="E361" s="13" t="s">
        <v>120</v>
      </c>
      <c r="F361" s="13" t="s">
        <v>120</v>
      </c>
      <c r="G361"/>
      <c r="H361" s="15" t="s">
        <v>710</v>
      </c>
      <c r="I361" s="5" t="s">
        <v>230</v>
      </c>
      <c r="J361" s="5" t="s">
        <v>711</v>
      </c>
      <c r="K361" s="18" t="s">
        <v>707</v>
      </c>
      <c r="L361" s="5" t="s">
        <v>11</v>
      </c>
      <c r="M361"/>
      <c r="N361"/>
      <c r="O361" s="5" t="s">
        <v>274</v>
      </c>
      <c r="P361" s="5" t="s">
        <v>275</v>
      </c>
      <c r="Q361" s="5" t="s">
        <v>281</v>
      </c>
      <c r="R361" s="5" t="s">
        <v>274</v>
      </c>
      <c r="S361" s="5" t="s">
        <v>275</v>
      </c>
      <c r="T361" s="5" t="s">
        <v>283</v>
      </c>
      <c r="U361" s="18" t="s">
        <v>707</v>
      </c>
      <c r="V361" s="20">
        <v>42878</v>
      </c>
      <c r="W361" s="20">
        <v>42878</v>
      </c>
      <c r="X361">
        <v>69</v>
      </c>
      <c r="Y361">
        <v>300</v>
      </c>
      <c r="Z361">
        <v>0</v>
      </c>
      <c r="AA361"/>
      <c r="AB361"/>
      <c r="AC361"/>
      <c r="AD361"/>
      <c r="AE361" s="20">
        <v>42896</v>
      </c>
      <c r="AF361" t="s">
        <v>554</v>
      </c>
      <c r="AG361">
        <v>2017</v>
      </c>
      <c r="AH361" s="20">
        <v>42896</v>
      </c>
    </row>
    <row r="362" spans="1:34" ht="25.5">
      <c r="A362">
        <v>2017</v>
      </c>
      <c r="B362" t="s">
        <v>601</v>
      </c>
      <c r="C362" t="s">
        <v>2</v>
      </c>
      <c r="D362"/>
      <c r="E362" s="13" t="s">
        <v>120</v>
      </c>
      <c r="F362" s="13" t="s">
        <v>120</v>
      </c>
      <c r="G362"/>
      <c r="H362" s="15" t="s">
        <v>164</v>
      </c>
      <c r="I362" s="5" t="s">
        <v>712</v>
      </c>
      <c r="J362" s="5" t="s">
        <v>713</v>
      </c>
      <c r="K362" s="18" t="s">
        <v>707</v>
      </c>
      <c r="L362" s="5" t="s">
        <v>11</v>
      </c>
      <c r="M362"/>
      <c r="N362"/>
      <c r="O362" s="5" t="s">
        <v>274</v>
      </c>
      <c r="P362" s="5" t="s">
        <v>275</v>
      </c>
      <c r="Q362" s="5" t="s">
        <v>281</v>
      </c>
      <c r="R362" s="5" t="s">
        <v>274</v>
      </c>
      <c r="S362" s="5" t="s">
        <v>275</v>
      </c>
      <c r="T362" s="5" t="s">
        <v>283</v>
      </c>
      <c r="U362" s="18" t="s">
        <v>707</v>
      </c>
      <c r="V362" s="20">
        <v>42878</v>
      </c>
      <c r="W362" s="20">
        <v>42878</v>
      </c>
      <c r="X362">
        <v>70</v>
      </c>
      <c r="Y362">
        <v>300</v>
      </c>
      <c r="Z362">
        <v>0</v>
      </c>
      <c r="AA362"/>
      <c r="AB362"/>
      <c r="AC362"/>
      <c r="AD362"/>
      <c r="AE362" s="20">
        <v>42896</v>
      </c>
      <c r="AF362" t="s">
        <v>554</v>
      </c>
      <c r="AG362">
        <v>2017</v>
      </c>
      <c r="AH362" s="20">
        <v>42896</v>
      </c>
    </row>
    <row r="363" spans="1:34" ht="51">
      <c r="A363">
        <v>2017</v>
      </c>
      <c r="B363" t="s">
        <v>601</v>
      </c>
      <c r="C363" t="s">
        <v>2</v>
      </c>
      <c r="D363"/>
      <c r="E363" s="13" t="s">
        <v>714</v>
      </c>
      <c r="F363" s="13" t="s">
        <v>714</v>
      </c>
      <c r="G363"/>
      <c r="H363" s="15" t="s">
        <v>715</v>
      </c>
      <c r="I363" s="5" t="s">
        <v>276</v>
      </c>
      <c r="J363" s="5" t="s">
        <v>716</v>
      </c>
      <c r="K363" s="18" t="s">
        <v>717</v>
      </c>
      <c r="L363" s="5" t="s">
        <v>11</v>
      </c>
      <c r="M363"/>
      <c r="N363"/>
      <c r="O363" s="5" t="s">
        <v>274</v>
      </c>
      <c r="P363" s="5" t="s">
        <v>275</v>
      </c>
      <c r="Q363" s="5" t="s">
        <v>281</v>
      </c>
      <c r="R363" s="5" t="s">
        <v>274</v>
      </c>
      <c r="S363" s="5" t="s">
        <v>275</v>
      </c>
      <c r="T363" s="5" t="s">
        <v>283</v>
      </c>
      <c r="U363" s="18" t="s">
        <v>717</v>
      </c>
      <c r="V363" s="20">
        <v>42878</v>
      </c>
      <c r="W363" s="20">
        <v>42878</v>
      </c>
      <c r="X363">
        <v>71</v>
      </c>
      <c r="Y363">
        <v>300</v>
      </c>
      <c r="Z363">
        <v>0</v>
      </c>
      <c r="AA363"/>
      <c r="AB363"/>
      <c r="AC363"/>
      <c r="AD363"/>
      <c r="AE363" s="20">
        <v>42896</v>
      </c>
      <c r="AF363" t="s">
        <v>554</v>
      </c>
      <c r="AG363">
        <v>2017</v>
      </c>
      <c r="AH363" s="20">
        <v>42896</v>
      </c>
    </row>
    <row r="364" spans="1:34" ht="51">
      <c r="A364">
        <v>2017</v>
      </c>
      <c r="B364" t="s">
        <v>601</v>
      </c>
      <c r="C364" t="s">
        <v>2</v>
      </c>
      <c r="D364"/>
      <c r="E364" s="13" t="s">
        <v>714</v>
      </c>
      <c r="F364" s="13" t="s">
        <v>714</v>
      </c>
      <c r="G364"/>
      <c r="H364" s="15" t="s">
        <v>337</v>
      </c>
      <c r="I364" s="5" t="s">
        <v>197</v>
      </c>
      <c r="J364" s="5" t="s">
        <v>718</v>
      </c>
      <c r="K364" s="18" t="s">
        <v>717</v>
      </c>
      <c r="L364" s="5" t="s">
        <v>11</v>
      </c>
      <c r="M364"/>
      <c r="N364"/>
      <c r="O364" s="5" t="s">
        <v>274</v>
      </c>
      <c r="P364" s="5" t="s">
        <v>275</v>
      </c>
      <c r="Q364" s="5" t="s">
        <v>281</v>
      </c>
      <c r="R364" s="5" t="s">
        <v>274</v>
      </c>
      <c r="S364" s="5" t="s">
        <v>275</v>
      </c>
      <c r="T364" s="5" t="s">
        <v>283</v>
      </c>
      <c r="U364" s="18" t="s">
        <v>717</v>
      </c>
      <c r="V364" s="20">
        <v>42878</v>
      </c>
      <c r="W364" s="20">
        <v>42878</v>
      </c>
      <c r="X364">
        <v>72</v>
      </c>
      <c r="Y364">
        <v>300</v>
      </c>
      <c r="Z364">
        <v>0</v>
      </c>
      <c r="AA364"/>
      <c r="AB364"/>
      <c r="AC364"/>
      <c r="AD364"/>
      <c r="AE364" s="20">
        <v>42896</v>
      </c>
      <c r="AF364" t="s">
        <v>554</v>
      </c>
      <c r="AG364">
        <v>2017</v>
      </c>
      <c r="AH364" s="20">
        <v>42896</v>
      </c>
    </row>
    <row r="365" spans="1:34" ht="51">
      <c r="A365">
        <v>2017</v>
      </c>
      <c r="B365" t="s">
        <v>601</v>
      </c>
      <c r="C365" t="s">
        <v>2</v>
      </c>
      <c r="D365"/>
      <c r="E365" s="13" t="s">
        <v>714</v>
      </c>
      <c r="F365" s="13" t="s">
        <v>714</v>
      </c>
      <c r="G365"/>
      <c r="H365" s="15" t="s">
        <v>719</v>
      </c>
      <c r="I365" s="5" t="s">
        <v>203</v>
      </c>
      <c r="J365" s="5" t="s">
        <v>189</v>
      </c>
      <c r="K365" s="18" t="s">
        <v>717</v>
      </c>
      <c r="L365" s="5" t="s">
        <v>11</v>
      </c>
      <c r="M365"/>
      <c r="N365"/>
      <c r="O365" s="5" t="s">
        <v>274</v>
      </c>
      <c r="P365" s="5" t="s">
        <v>275</v>
      </c>
      <c r="Q365" s="5" t="s">
        <v>281</v>
      </c>
      <c r="R365" s="5" t="s">
        <v>274</v>
      </c>
      <c r="S365" s="5" t="s">
        <v>275</v>
      </c>
      <c r="T365" s="5" t="s">
        <v>283</v>
      </c>
      <c r="U365" s="18" t="s">
        <v>717</v>
      </c>
      <c r="V365" s="20">
        <v>42878</v>
      </c>
      <c r="W365" s="20">
        <v>42878</v>
      </c>
      <c r="X365">
        <v>73</v>
      </c>
      <c r="Y365">
        <v>300</v>
      </c>
      <c r="Z365">
        <v>0</v>
      </c>
      <c r="AA365"/>
      <c r="AB365"/>
      <c r="AC365"/>
      <c r="AD365"/>
      <c r="AE365" s="20">
        <v>42896</v>
      </c>
      <c r="AF365" t="s">
        <v>554</v>
      </c>
      <c r="AG365">
        <v>2017</v>
      </c>
      <c r="AH365" s="20">
        <v>42896</v>
      </c>
    </row>
    <row r="366" spans="1:34" ht="51">
      <c r="A366">
        <v>2017</v>
      </c>
      <c r="B366" t="s">
        <v>601</v>
      </c>
      <c r="C366" t="s">
        <v>2</v>
      </c>
      <c r="D366"/>
      <c r="E366" s="13" t="s">
        <v>119</v>
      </c>
      <c r="F366" s="13" t="s">
        <v>119</v>
      </c>
      <c r="G366"/>
      <c r="H366" s="15" t="s">
        <v>720</v>
      </c>
      <c r="I366" s="5" t="s">
        <v>205</v>
      </c>
      <c r="J366" s="5" t="s">
        <v>229</v>
      </c>
      <c r="K366" s="18" t="s">
        <v>717</v>
      </c>
      <c r="L366" s="5" t="s">
        <v>11</v>
      </c>
      <c r="M366"/>
      <c r="N366"/>
      <c r="O366" s="5" t="s">
        <v>274</v>
      </c>
      <c r="P366" s="5" t="s">
        <v>275</v>
      </c>
      <c r="Q366" s="5" t="s">
        <v>281</v>
      </c>
      <c r="R366" s="5" t="s">
        <v>274</v>
      </c>
      <c r="S366" s="5" t="s">
        <v>275</v>
      </c>
      <c r="T366" s="5" t="s">
        <v>283</v>
      </c>
      <c r="U366" s="18" t="s">
        <v>717</v>
      </c>
      <c r="V366" s="20">
        <v>42878</v>
      </c>
      <c r="W366" s="20">
        <v>42878</v>
      </c>
      <c r="X366">
        <v>74</v>
      </c>
      <c r="Y366">
        <v>300</v>
      </c>
      <c r="Z366">
        <v>0</v>
      </c>
      <c r="AA366"/>
      <c r="AB366"/>
      <c r="AC366"/>
      <c r="AD366"/>
      <c r="AE366" s="20">
        <v>42896</v>
      </c>
      <c r="AF366" t="s">
        <v>554</v>
      </c>
      <c r="AG366">
        <v>2017</v>
      </c>
      <c r="AH366" s="20">
        <v>42896</v>
      </c>
    </row>
    <row r="367" spans="1:34" ht="51">
      <c r="A367">
        <v>2017</v>
      </c>
      <c r="B367" t="s">
        <v>601</v>
      </c>
      <c r="C367" t="s">
        <v>2</v>
      </c>
      <c r="D367"/>
      <c r="E367" s="25" t="s">
        <v>714</v>
      </c>
      <c r="F367" s="25" t="s">
        <v>714</v>
      </c>
      <c r="G367"/>
      <c r="H367" s="16" t="s">
        <v>721</v>
      </c>
      <c r="I367" s="5" t="s">
        <v>722</v>
      </c>
      <c r="J367" s="5" t="s">
        <v>723</v>
      </c>
      <c r="K367" s="18" t="s">
        <v>717</v>
      </c>
      <c r="L367" s="5" t="s">
        <v>11</v>
      </c>
      <c r="M367"/>
      <c r="N367"/>
      <c r="O367" s="5" t="s">
        <v>274</v>
      </c>
      <c r="P367" s="5" t="s">
        <v>275</v>
      </c>
      <c r="Q367" s="5" t="s">
        <v>281</v>
      </c>
      <c r="R367" s="5" t="s">
        <v>274</v>
      </c>
      <c r="S367" s="5" t="s">
        <v>275</v>
      </c>
      <c r="T367" s="5" t="s">
        <v>283</v>
      </c>
      <c r="U367" s="18" t="s">
        <v>717</v>
      </c>
      <c r="V367" s="20">
        <v>42878</v>
      </c>
      <c r="W367" s="20">
        <v>42878</v>
      </c>
      <c r="X367">
        <v>75</v>
      </c>
      <c r="Y367">
        <v>300</v>
      </c>
      <c r="Z367">
        <v>0</v>
      </c>
      <c r="AA367"/>
      <c r="AB367"/>
      <c r="AC367"/>
      <c r="AD367"/>
      <c r="AE367" s="20">
        <v>42896</v>
      </c>
      <c r="AF367" t="s">
        <v>554</v>
      </c>
      <c r="AG367">
        <v>2017</v>
      </c>
      <c r="AH367" s="20">
        <v>42896</v>
      </c>
    </row>
    <row r="368" spans="1:34" ht="38.25">
      <c r="A368">
        <v>2017</v>
      </c>
      <c r="B368" t="s">
        <v>601</v>
      </c>
      <c r="C368" t="s">
        <v>2</v>
      </c>
      <c r="D368"/>
      <c r="E368" s="13" t="s">
        <v>119</v>
      </c>
      <c r="F368" s="13" t="s">
        <v>119</v>
      </c>
      <c r="G368"/>
      <c r="H368" s="15" t="s">
        <v>691</v>
      </c>
      <c r="I368" s="5" t="s">
        <v>214</v>
      </c>
      <c r="J368" s="5" t="s">
        <v>215</v>
      </c>
      <c r="K368" s="18" t="s">
        <v>724</v>
      </c>
      <c r="L368" s="5" t="s">
        <v>11</v>
      </c>
      <c r="M368"/>
      <c r="N368"/>
      <c r="O368" s="5" t="s">
        <v>274</v>
      </c>
      <c r="P368" s="5" t="s">
        <v>275</v>
      </c>
      <c r="Q368" s="5" t="s">
        <v>281</v>
      </c>
      <c r="R368" s="5" t="s">
        <v>274</v>
      </c>
      <c r="S368" s="5" t="s">
        <v>275</v>
      </c>
      <c r="T368" s="5" t="s">
        <v>284</v>
      </c>
      <c r="U368" s="18" t="s">
        <v>724</v>
      </c>
      <c r="V368" s="20">
        <v>42880</v>
      </c>
      <c r="W368" s="20">
        <v>42880</v>
      </c>
      <c r="X368">
        <v>76</v>
      </c>
      <c r="Y368">
        <v>300</v>
      </c>
      <c r="Z368">
        <v>0</v>
      </c>
      <c r="AA368"/>
      <c r="AB368"/>
      <c r="AC368"/>
      <c r="AD368"/>
      <c r="AE368" s="20">
        <v>42896</v>
      </c>
      <c r="AF368" t="s">
        <v>554</v>
      </c>
      <c r="AG368">
        <v>2017</v>
      </c>
      <c r="AH368" s="20">
        <v>42896</v>
      </c>
    </row>
    <row r="369" spans="1:34" ht="38.25">
      <c r="A369">
        <v>2017</v>
      </c>
      <c r="B369" t="s">
        <v>601</v>
      </c>
      <c r="C369" t="s">
        <v>2</v>
      </c>
      <c r="D369"/>
      <c r="E369" s="13" t="s">
        <v>119</v>
      </c>
      <c r="F369" s="13" t="s">
        <v>119</v>
      </c>
      <c r="G369"/>
      <c r="H369" s="15" t="s">
        <v>725</v>
      </c>
      <c r="I369" s="5" t="s">
        <v>654</v>
      </c>
      <c r="J369" s="5" t="s">
        <v>726</v>
      </c>
      <c r="K369" s="18" t="s">
        <v>724</v>
      </c>
      <c r="L369" s="5" t="s">
        <v>11</v>
      </c>
      <c r="M369"/>
      <c r="N369"/>
      <c r="O369" s="5" t="s">
        <v>274</v>
      </c>
      <c r="P369" s="5" t="s">
        <v>275</v>
      </c>
      <c r="Q369" s="5" t="s">
        <v>281</v>
      </c>
      <c r="R369" s="5" t="s">
        <v>274</v>
      </c>
      <c r="S369" s="5" t="s">
        <v>275</v>
      </c>
      <c r="T369" s="5" t="s">
        <v>284</v>
      </c>
      <c r="U369" s="18" t="s">
        <v>724</v>
      </c>
      <c r="V369" s="20">
        <v>42880</v>
      </c>
      <c r="W369" s="20">
        <v>42880</v>
      </c>
      <c r="X369">
        <v>77</v>
      </c>
      <c r="Y369">
        <v>300</v>
      </c>
      <c r="Z369">
        <v>0</v>
      </c>
      <c r="AA369"/>
      <c r="AB369"/>
      <c r="AC369"/>
      <c r="AD369"/>
      <c r="AE369" s="20">
        <v>42896</v>
      </c>
      <c r="AF369" t="s">
        <v>554</v>
      </c>
      <c r="AG369">
        <v>2017</v>
      </c>
      <c r="AH369" s="20">
        <v>42896</v>
      </c>
    </row>
    <row r="370" spans="1:34" ht="38.25">
      <c r="A370">
        <v>2017</v>
      </c>
      <c r="B370" t="s">
        <v>601</v>
      </c>
      <c r="C370" t="s">
        <v>2</v>
      </c>
      <c r="D370"/>
      <c r="E370" s="25" t="s">
        <v>119</v>
      </c>
      <c r="F370" s="25"/>
      <c r="G370"/>
      <c r="H370" s="16" t="s">
        <v>180</v>
      </c>
      <c r="I370" s="5" t="s">
        <v>269</v>
      </c>
      <c r="J370" s="5"/>
      <c r="K370" s="18" t="s">
        <v>724</v>
      </c>
      <c r="L370" s="5" t="s">
        <v>11</v>
      </c>
      <c r="M370"/>
      <c r="N370"/>
      <c r="O370" s="5" t="s">
        <v>274</v>
      </c>
      <c r="P370" s="5" t="s">
        <v>275</v>
      </c>
      <c r="Q370" s="5" t="s">
        <v>281</v>
      </c>
      <c r="R370" s="5" t="s">
        <v>274</v>
      </c>
      <c r="S370" s="5" t="s">
        <v>275</v>
      </c>
      <c r="T370" s="5" t="s">
        <v>284</v>
      </c>
      <c r="U370" s="18" t="s">
        <v>724</v>
      </c>
      <c r="V370" s="20">
        <v>42880</v>
      </c>
      <c r="W370" s="20">
        <v>42880</v>
      </c>
      <c r="X370">
        <v>78</v>
      </c>
      <c r="Y370">
        <v>300</v>
      </c>
      <c r="Z370">
        <v>0</v>
      </c>
      <c r="AA370"/>
      <c r="AB370"/>
      <c r="AC370"/>
      <c r="AD370"/>
      <c r="AE370" s="20">
        <v>42896</v>
      </c>
      <c r="AF370" t="s">
        <v>554</v>
      </c>
      <c r="AG370">
        <v>2017</v>
      </c>
      <c r="AH370" s="20">
        <v>42896</v>
      </c>
    </row>
    <row r="371" spans="1:34" ht="38.25">
      <c r="A371">
        <v>2017</v>
      </c>
      <c r="B371" t="s">
        <v>601</v>
      </c>
      <c r="C371" t="s">
        <v>2</v>
      </c>
      <c r="D371"/>
      <c r="E371" s="13" t="s">
        <v>120</v>
      </c>
      <c r="F371" s="13" t="s">
        <v>120</v>
      </c>
      <c r="G371"/>
      <c r="H371" s="15" t="s">
        <v>727</v>
      </c>
      <c r="I371" s="5" t="s">
        <v>229</v>
      </c>
      <c r="J371" s="5" t="s">
        <v>709</v>
      </c>
      <c r="K371" s="18" t="s">
        <v>728</v>
      </c>
      <c r="L371" s="5" t="s">
        <v>11</v>
      </c>
      <c r="M371"/>
      <c r="N371"/>
      <c r="O371" s="5" t="s">
        <v>274</v>
      </c>
      <c r="P371" s="5" t="s">
        <v>275</v>
      </c>
      <c r="Q371" s="5" t="s">
        <v>281</v>
      </c>
      <c r="R371" s="5" t="s">
        <v>274</v>
      </c>
      <c r="S371" s="5" t="s">
        <v>275</v>
      </c>
      <c r="T371" s="5" t="s">
        <v>283</v>
      </c>
      <c r="U371" s="18" t="s">
        <v>728</v>
      </c>
      <c r="V371" s="20">
        <v>42879</v>
      </c>
      <c r="W371" s="20">
        <v>42879</v>
      </c>
      <c r="X371">
        <v>79</v>
      </c>
      <c r="Y371">
        <v>300</v>
      </c>
      <c r="Z371">
        <v>0</v>
      </c>
      <c r="AA371"/>
      <c r="AB371"/>
      <c r="AC371"/>
      <c r="AD371"/>
      <c r="AE371" s="20">
        <v>42896</v>
      </c>
      <c r="AF371" t="s">
        <v>554</v>
      </c>
      <c r="AG371">
        <v>2017</v>
      </c>
      <c r="AH371" s="20">
        <v>42896</v>
      </c>
    </row>
    <row r="372" spans="1:34" ht="38.25">
      <c r="A372">
        <v>2017</v>
      </c>
      <c r="B372" t="s">
        <v>601</v>
      </c>
      <c r="C372" t="s">
        <v>2</v>
      </c>
      <c r="D372"/>
      <c r="E372" s="13" t="s">
        <v>714</v>
      </c>
      <c r="F372" s="13" t="s">
        <v>714</v>
      </c>
      <c r="G372"/>
      <c r="H372" s="15" t="s">
        <v>143</v>
      </c>
      <c r="I372" s="5" t="s">
        <v>197</v>
      </c>
      <c r="J372" s="5" t="s">
        <v>224</v>
      </c>
      <c r="K372" s="18" t="s">
        <v>728</v>
      </c>
      <c r="L372" s="5" t="s">
        <v>11</v>
      </c>
      <c r="M372"/>
      <c r="N372"/>
      <c r="O372" s="5" t="s">
        <v>274</v>
      </c>
      <c r="P372" s="5" t="s">
        <v>275</v>
      </c>
      <c r="Q372" s="5" t="s">
        <v>281</v>
      </c>
      <c r="R372" s="5" t="s">
        <v>274</v>
      </c>
      <c r="S372" s="5" t="s">
        <v>275</v>
      </c>
      <c r="T372" s="5" t="s">
        <v>283</v>
      </c>
      <c r="U372" s="18" t="s">
        <v>728</v>
      </c>
      <c r="V372" s="20">
        <v>42879</v>
      </c>
      <c r="W372" s="20">
        <v>42879</v>
      </c>
      <c r="X372">
        <v>80</v>
      </c>
      <c r="Y372">
        <v>300</v>
      </c>
      <c r="Z372">
        <v>0</v>
      </c>
      <c r="AA372"/>
      <c r="AB372"/>
      <c r="AC372"/>
      <c r="AD372"/>
      <c r="AE372" s="20">
        <v>42896</v>
      </c>
      <c r="AF372" t="s">
        <v>554</v>
      </c>
      <c r="AG372">
        <v>2017</v>
      </c>
      <c r="AH372" s="20">
        <v>42896</v>
      </c>
    </row>
    <row r="373" spans="1:34" ht="38.25">
      <c r="A373">
        <v>2017</v>
      </c>
      <c r="B373" t="s">
        <v>601</v>
      </c>
      <c r="C373" t="s">
        <v>2</v>
      </c>
      <c r="D373"/>
      <c r="E373" s="13" t="s">
        <v>120</v>
      </c>
      <c r="F373" s="13" t="s">
        <v>120</v>
      </c>
      <c r="G373"/>
      <c r="H373" s="15" t="s">
        <v>727</v>
      </c>
      <c r="I373" s="5" t="s">
        <v>229</v>
      </c>
      <c r="J373" s="5" t="s">
        <v>709</v>
      </c>
      <c r="K373" s="18" t="s">
        <v>728</v>
      </c>
      <c r="L373" s="5" t="s">
        <v>11</v>
      </c>
      <c r="M373"/>
      <c r="N373"/>
      <c r="O373" s="5" t="s">
        <v>274</v>
      </c>
      <c r="P373" s="5" t="s">
        <v>275</v>
      </c>
      <c r="Q373" s="5" t="s">
        <v>281</v>
      </c>
      <c r="R373" s="5" t="s">
        <v>274</v>
      </c>
      <c r="S373" s="5" t="s">
        <v>275</v>
      </c>
      <c r="T373" s="5" t="s">
        <v>283</v>
      </c>
      <c r="U373" s="18" t="s">
        <v>728</v>
      </c>
      <c r="V373" s="20">
        <v>42879</v>
      </c>
      <c r="W373" s="20">
        <v>42879</v>
      </c>
      <c r="X373">
        <v>81</v>
      </c>
      <c r="Y373">
        <v>300</v>
      </c>
      <c r="Z373">
        <v>0</v>
      </c>
      <c r="AA373"/>
      <c r="AB373"/>
      <c r="AC373"/>
      <c r="AD373"/>
      <c r="AE373" s="20">
        <v>42896</v>
      </c>
      <c r="AF373" t="s">
        <v>554</v>
      </c>
      <c r="AG373">
        <v>2017</v>
      </c>
      <c r="AH373" s="20">
        <v>42896</v>
      </c>
    </row>
    <row r="374" spans="1:34" ht="38.25">
      <c r="A374">
        <v>2017</v>
      </c>
      <c r="B374" t="s">
        <v>601</v>
      </c>
      <c r="C374" t="s">
        <v>2</v>
      </c>
      <c r="D374"/>
      <c r="E374" s="13" t="s">
        <v>700</v>
      </c>
      <c r="F374" s="13" t="s">
        <v>700</v>
      </c>
      <c r="G374"/>
      <c r="H374" s="15" t="s">
        <v>701</v>
      </c>
      <c r="I374" s="5" t="s">
        <v>702</v>
      </c>
      <c r="J374" s="5" t="s">
        <v>250</v>
      </c>
      <c r="K374" s="18" t="s">
        <v>728</v>
      </c>
      <c r="L374" s="5" t="s">
        <v>11</v>
      </c>
      <c r="M374"/>
      <c r="N374"/>
      <c r="O374" s="5" t="s">
        <v>274</v>
      </c>
      <c r="P374" s="5" t="s">
        <v>275</v>
      </c>
      <c r="Q374" s="5" t="s">
        <v>281</v>
      </c>
      <c r="R374" s="5" t="s">
        <v>274</v>
      </c>
      <c r="S374" s="5" t="s">
        <v>275</v>
      </c>
      <c r="T374" s="5" t="s">
        <v>283</v>
      </c>
      <c r="U374" s="18" t="s">
        <v>728</v>
      </c>
      <c r="V374" s="20">
        <v>42879</v>
      </c>
      <c r="W374" s="20">
        <v>42879</v>
      </c>
      <c r="X374">
        <v>82</v>
      </c>
      <c r="Y374">
        <v>300</v>
      </c>
      <c r="Z374">
        <v>0</v>
      </c>
      <c r="AA374"/>
      <c r="AB374"/>
      <c r="AC374"/>
      <c r="AD374"/>
      <c r="AE374" s="20">
        <v>42896</v>
      </c>
      <c r="AF374" t="s">
        <v>554</v>
      </c>
      <c r="AG374">
        <v>2017</v>
      </c>
      <c r="AH374" s="20">
        <v>42896</v>
      </c>
    </row>
    <row r="375" spans="1:34" ht="38.25">
      <c r="A375">
        <v>2017</v>
      </c>
      <c r="B375" t="s">
        <v>601</v>
      </c>
      <c r="C375" t="s">
        <v>2</v>
      </c>
      <c r="D375"/>
      <c r="E375" s="13" t="s">
        <v>120</v>
      </c>
      <c r="F375" s="13" t="s">
        <v>120</v>
      </c>
      <c r="G375"/>
      <c r="H375" s="15" t="s">
        <v>705</v>
      </c>
      <c r="I375" s="5" t="s">
        <v>200</v>
      </c>
      <c r="J375" s="5" t="s">
        <v>706</v>
      </c>
      <c r="K375" s="18" t="s">
        <v>728</v>
      </c>
      <c r="L375" s="5" t="s">
        <v>11</v>
      </c>
      <c r="M375"/>
      <c r="N375"/>
      <c r="O375" s="5" t="s">
        <v>274</v>
      </c>
      <c r="P375" s="5" t="s">
        <v>275</v>
      </c>
      <c r="Q375" s="5" t="s">
        <v>281</v>
      </c>
      <c r="R375" s="5" t="s">
        <v>274</v>
      </c>
      <c r="S375" s="5" t="s">
        <v>275</v>
      </c>
      <c r="T375" s="5" t="s">
        <v>283</v>
      </c>
      <c r="U375" s="18" t="s">
        <v>728</v>
      </c>
      <c r="V375" s="20">
        <v>42879</v>
      </c>
      <c r="W375" s="20">
        <v>42879</v>
      </c>
      <c r="X375">
        <v>83</v>
      </c>
      <c r="Y375">
        <v>300</v>
      </c>
      <c r="Z375">
        <v>0</v>
      </c>
      <c r="AA375"/>
      <c r="AB375"/>
      <c r="AC375"/>
      <c r="AD375"/>
      <c r="AE375" s="20">
        <v>42896</v>
      </c>
      <c r="AF375" t="s">
        <v>554</v>
      </c>
      <c r="AG375">
        <v>2017</v>
      </c>
      <c r="AH375" s="20">
        <v>42896</v>
      </c>
    </row>
    <row r="376" spans="1:34" ht="38.25">
      <c r="A376">
        <v>2017</v>
      </c>
      <c r="B376" t="s">
        <v>601</v>
      </c>
      <c r="C376" t="s">
        <v>2</v>
      </c>
      <c r="D376"/>
      <c r="E376" s="13" t="s">
        <v>120</v>
      </c>
      <c r="F376" s="13" t="s">
        <v>120</v>
      </c>
      <c r="G376"/>
      <c r="H376" s="15" t="s">
        <v>694</v>
      </c>
      <c r="I376" s="5" t="s">
        <v>695</v>
      </c>
      <c r="J376" s="5" t="s">
        <v>696</v>
      </c>
      <c r="K376" s="18" t="s">
        <v>728</v>
      </c>
      <c r="L376" s="5" t="s">
        <v>11</v>
      </c>
      <c r="M376"/>
      <c r="N376"/>
      <c r="O376" s="5" t="s">
        <v>274</v>
      </c>
      <c r="P376" s="5" t="s">
        <v>275</v>
      </c>
      <c r="Q376" s="5" t="s">
        <v>281</v>
      </c>
      <c r="R376" s="5" t="s">
        <v>274</v>
      </c>
      <c r="S376" s="5" t="s">
        <v>275</v>
      </c>
      <c r="T376" s="5" t="s">
        <v>283</v>
      </c>
      <c r="U376" s="18" t="s">
        <v>728</v>
      </c>
      <c r="V376" s="20">
        <v>42879</v>
      </c>
      <c r="W376" s="20">
        <v>42879</v>
      </c>
      <c r="X376">
        <v>84</v>
      </c>
      <c r="Y376">
        <v>300</v>
      </c>
      <c r="Z376">
        <v>0</v>
      </c>
      <c r="AA376"/>
      <c r="AB376"/>
      <c r="AC376"/>
      <c r="AD376"/>
      <c r="AE376" s="20">
        <v>42896</v>
      </c>
      <c r="AF376" t="s">
        <v>554</v>
      </c>
      <c r="AG376">
        <v>2017</v>
      </c>
      <c r="AH376" s="20">
        <v>42896</v>
      </c>
    </row>
    <row r="377" spans="1:34" ht="38.25">
      <c r="A377">
        <v>2017</v>
      </c>
      <c r="B377" t="s">
        <v>601</v>
      </c>
      <c r="C377" t="s">
        <v>2</v>
      </c>
      <c r="D377"/>
      <c r="E377" s="13" t="s">
        <v>120</v>
      </c>
      <c r="F377" s="13" t="s">
        <v>120</v>
      </c>
      <c r="G377"/>
      <c r="H377" s="15" t="s">
        <v>698</v>
      </c>
      <c r="I377" s="5" t="s">
        <v>699</v>
      </c>
      <c r="J377" s="5" t="s">
        <v>205</v>
      </c>
      <c r="K377" s="18" t="s">
        <v>728</v>
      </c>
      <c r="L377" s="5" t="s">
        <v>11</v>
      </c>
      <c r="M377"/>
      <c r="N377"/>
      <c r="O377" s="5" t="s">
        <v>274</v>
      </c>
      <c r="P377" s="5" t="s">
        <v>275</v>
      </c>
      <c r="Q377" s="5" t="s">
        <v>281</v>
      </c>
      <c r="R377" s="5" t="s">
        <v>274</v>
      </c>
      <c r="S377" s="5" t="s">
        <v>275</v>
      </c>
      <c r="T377" s="5" t="s">
        <v>283</v>
      </c>
      <c r="U377" s="18" t="s">
        <v>728</v>
      </c>
      <c r="V377" s="20">
        <v>42879</v>
      </c>
      <c r="W377" s="20">
        <v>42879</v>
      </c>
      <c r="X377">
        <v>85</v>
      </c>
      <c r="Y377">
        <v>300</v>
      </c>
      <c r="Z377">
        <v>0</v>
      </c>
      <c r="AA377"/>
      <c r="AB377"/>
      <c r="AC377"/>
      <c r="AD377"/>
      <c r="AE377" s="20">
        <v>42896</v>
      </c>
      <c r="AF377" t="s">
        <v>554</v>
      </c>
      <c r="AG377">
        <v>2017</v>
      </c>
      <c r="AH377" s="20">
        <v>42896</v>
      </c>
    </row>
    <row r="378" spans="1:34" ht="38.25">
      <c r="A378">
        <v>2017</v>
      </c>
      <c r="B378" t="s">
        <v>601</v>
      </c>
      <c r="C378" t="s">
        <v>2</v>
      </c>
      <c r="D378"/>
      <c r="E378" s="13" t="s">
        <v>111</v>
      </c>
      <c r="F378" s="13" t="s">
        <v>111</v>
      </c>
      <c r="G378"/>
      <c r="H378" s="15" t="s">
        <v>169</v>
      </c>
      <c r="I378" s="5" t="s">
        <v>196</v>
      </c>
      <c r="J378" s="5" t="s">
        <v>196</v>
      </c>
      <c r="K378" s="18" t="s">
        <v>728</v>
      </c>
      <c r="L378" s="5" t="s">
        <v>11</v>
      </c>
      <c r="M378"/>
      <c r="N378"/>
      <c r="O378" s="5" t="s">
        <v>274</v>
      </c>
      <c r="P378" s="5" t="s">
        <v>275</v>
      </c>
      <c r="Q378" s="5" t="s">
        <v>281</v>
      </c>
      <c r="R378" s="5" t="s">
        <v>274</v>
      </c>
      <c r="S378" s="5" t="s">
        <v>275</v>
      </c>
      <c r="T378" s="5" t="s">
        <v>283</v>
      </c>
      <c r="U378" s="18" t="s">
        <v>728</v>
      </c>
      <c r="V378" s="20">
        <v>42879</v>
      </c>
      <c r="W378" s="20">
        <v>42879</v>
      </c>
      <c r="X378">
        <v>86</v>
      </c>
      <c r="Y378">
        <v>800</v>
      </c>
      <c r="Z378">
        <v>0</v>
      </c>
      <c r="AA378"/>
      <c r="AB378"/>
      <c r="AC378"/>
      <c r="AD378"/>
      <c r="AE378" s="20">
        <v>42896</v>
      </c>
      <c r="AF378" t="s">
        <v>554</v>
      </c>
      <c r="AG378">
        <v>2017</v>
      </c>
      <c r="AH378" s="20">
        <v>42896</v>
      </c>
    </row>
    <row r="379" spans="1:34" ht="76.5">
      <c r="A379">
        <v>2017</v>
      </c>
      <c r="B379" t="s">
        <v>601</v>
      </c>
      <c r="C379" t="s">
        <v>2</v>
      </c>
      <c r="D379"/>
      <c r="E379" s="13" t="s">
        <v>119</v>
      </c>
      <c r="F379" s="13" t="s">
        <v>119</v>
      </c>
      <c r="G379"/>
      <c r="H379" s="15" t="s">
        <v>729</v>
      </c>
      <c r="I379" s="5" t="s">
        <v>188</v>
      </c>
      <c r="J379" s="5" t="s">
        <v>730</v>
      </c>
      <c r="K379" s="18" t="s">
        <v>731</v>
      </c>
      <c r="L379" s="5" t="s">
        <v>11</v>
      </c>
      <c r="M379"/>
      <c r="N379"/>
      <c r="O379" s="5" t="s">
        <v>274</v>
      </c>
      <c r="P379" s="5" t="s">
        <v>275</v>
      </c>
      <c r="Q379" s="5" t="s">
        <v>281</v>
      </c>
      <c r="R379" s="5" t="s">
        <v>274</v>
      </c>
      <c r="S379" s="5" t="s">
        <v>275</v>
      </c>
      <c r="T379" s="5" t="s">
        <v>284</v>
      </c>
      <c r="U379" s="18" t="s">
        <v>731</v>
      </c>
      <c r="V379" s="20">
        <v>42880</v>
      </c>
      <c r="W379" s="20">
        <v>42880</v>
      </c>
      <c r="X379">
        <v>87</v>
      </c>
      <c r="Y379">
        <f>400+142+300</f>
        <v>842</v>
      </c>
      <c r="Z379">
        <v>0</v>
      </c>
      <c r="AA379"/>
      <c r="AB379"/>
      <c r="AC379"/>
      <c r="AD379"/>
      <c r="AE379" s="20">
        <v>42896</v>
      </c>
      <c r="AF379" t="s">
        <v>554</v>
      </c>
      <c r="AG379">
        <v>2017</v>
      </c>
      <c r="AH379" s="20">
        <v>42896</v>
      </c>
    </row>
    <row r="380" spans="1:34" ht="25.5">
      <c r="A380">
        <v>2017</v>
      </c>
      <c r="B380" t="s">
        <v>601</v>
      </c>
      <c r="C380" t="s">
        <v>2</v>
      </c>
      <c r="D380"/>
      <c r="E380" s="13" t="s">
        <v>110</v>
      </c>
      <c r="F380" s="13" t="s">
        <v>110</v>
      </c>
      <c r="G380"/>
      <c r="H380" s="15" t="s">
        <v>140</v>
      </c>
      <c r="I380" s="5" t="s">
        <v>193</v>
      </c>
      <c r="J380" s="5" t="s">
        <v>193</v>
      </c>
      <c r="K380" s="18" t="s">
        <v>732</v>
      </c>
      <c r="L380" s="5" t="s">
        <v>11</v>
      </c>
      <c r="M380"/>
      <c r="N380"/>
      <c r="O380" s="5" t="s">
        <v>274</v>
      </c>
      <c r="P380" s="5" t="s">
        <v>275</v>
      </c>
      <c r="Q380" s="5" t="s">
        <v>281</v>
      </c>
      <c r="R380" s="5" t="s">
        <v>274</v>
      </c>
      <c r="S380" s="5" t="s">
        <v>275</v>
      </c>
      <c r="T380" s="5" t="s">
        <v>283</v>
      </c>
      <c r="U380" s="18" t="s">
        <v>732</v>
      </c>
      <c r="V380" s="20">
        <v>42880</v>
      </c>
      <c r="W380" s="20">
        <v>42880</v>
      </c>
      <c r="X380">
        <v>88</v>
      </c>
      <c r="Y380">
        <v>800</v>
      </c>
      <c r="Z380">
        <v>0</v>
      </c>
      <c r="AA380"/>
      <c r="AB380"/>
      <c r="AC380"/>
      <c r="AD380"/>
      <c r="AE380" s="20">
        <v>42896</v>
      </c>
      <c r="AF380" t="s">
        <v>554</v>
      </c>
      <c r="AG380">
        <v>2017</v>
      </c>
      <c r="AH380" s="20">
        <v>42896</v>
      </c>
    </row>
    <row r="381" spans="1:34" ht="63.75">
      <c r="A381">
        <v>2017</v>
      </c>
      <c r="B381" t="s">
        <v>601</v>
      </c>
      <c r="C381" t="s">
        <v>2</v>
      </c>
      <c r="D381"/>
      <c r="E381" s="13" t="s">
        <v>119</v>
      </c>
      <c r="F381" s="13" t="s">
        <v>119</v>
      </c>
      <c r="G381"/>
      <c r="H381" s="15" t="s">
        <v>683</v>
      </c>
      <c r="I381" s="5" t="s">
        <v>217</v>
      </c>
      <c r="J381" s="5" t="s">
        <v>220</v>
      </c>
      <c r="K381" s="18" t="s">
        <v>733</v>
      </c>
      <c r="L381" s="5" t="s">
        <v>11</v>
      </c>
      <c r="M381"/>
      <c r="N381"/>
      <c r="O381" s="5" t="s">
        <v>274</v>
      </c>
      <c r="P381" s="5" t="s">
        <v>275</v>
      </c>
      <c r="Q381" s="5" t="s">
        <v>279</v>
      </c>
      <c r="R381" s="5" t="s">
        <v>274</v>
      </c>
      <c r="S381" s="5" t="s">
        <v>275</v>
      </c>
      <c r="T381" s="5" t="s">
        <v>281</v>
      </c>
      <c r="U381" s="18" t="s">
        <v>733</v>
      </c>
      <c r="V381" s="20">
        <v>42880</v>
      </c>
      <c r="W381" s="20">
        <v>42880</v>
      </c>
      <c r="X381">
        <v>89</v>
      </c>
      <c r="Y381">
        <v>800</v>
      </c>
      <c r="Z381">
        <v>0</v>
      </c>
      <c r="AA381"/>
      <c r="AB381"/>
      <c r="AC381"/>
      <c r="AD381"/>
      <c r="AE381" s="20">
        <v>42896</v>
      </c>
      <c r="AF381" t="s">
        <v>554</v>
      </c>
      <c r="AG381">
        <v>2017</v>
      </c>
      <c r="AH381" s="20">
        <v>42896</v>
      </c>
    </row>
    <row r="382" spans="1:34" ht="63.75">
      <c r="A382">
        <v>2017</v>
      </c>
      <c r="B382" t="s">
        <v>601</v>
      </c>
      <c r="C382" t="s">
        <v>2</v>
      </c>
      <c r="D382"/>
      <c r="E382" s="13" t="s">
        <v>119</v>
      </c>
      <c r="F382" s="13" t="s">
        <v>119</v>
      </c>
      <c r="G382"/>
      <c r="H382" s="15" t="s">
        <v>665</v>
      </c>
      <c r="I382" s="5" t="s">
        <v>300</v>
      </c>
      <c r="J382" s="5" t="s">
        <v>666</v>
      </c>
      <c r="K382" s="18" t="s">
        <v>733</v>
      </c>
      <c r="L382" s="5" t="s">
        <v>11</v>
      </c>
      <c r="M382"/>
      <c r="N382"/>
      <c r="O382" s="5" t="s">
        <v>274</v>
      </c>
      <c r="P382" s="5" t="s">
        <v>275</v>
      </c>
      <c r="Q382" s="5" t="s">
        <v>279</v>
      </c>
      <c r="R382" s="5" t="s">
        <v>274</v>
      </c>
      <c r="S382" s="5" t="s">
        <v>275</v>
      </c>
      <c r="T382" s="5" t="s">
        <v>281</v>
      </c>
      <c r="U382" s="18" t="s">
        <v>733</v>
      </c>
      <c r="V382" s="20">
        <v>42880</v>
      </c>
      <c r="W382" s="20">
        <v>42880</v>
      </c>
      <c r="X382">
        <v>90</v>
      </c>
      <c r="Y382">
        <v>300</v>
      </c>
      <c r="Z382">
        <v>0</v>
      </c>
      <c r="AA382"/>
      <c r="AB382"/>
      <c r="AC382"/>
      <c r="AD382"/>
      <c r="AE382" s="20">
        <v>42896</v>
      </c>
      <c r="AF382" t="s">
        <v>554</v>
      </c>
      <c r="AG382">
        <v>2017</v>
      </c>
      <c r="AH382" s="20">
        <v>42896</v>
      </c>
    </row>
    <row r="383" spans="1:34" ht="89.25">
      <c r="A383">
        <v>2017</v>
      </c>
      <c r="B383" t="s">
        <v>601</v>
      </c>
      <c r="C383" t="s">
        <v>2</v>
      </c>
      <c r="D383"/>
      <c r="E383" s="13" t="s">
        <v>129</v>
      </c>
      <c r="F383" s="13" t="s">
        <v>129</v>
      </c>
      <c r="G383"/>
      <c r="H383" s="15" t="s">
        <v>181</v>
      </c>
      <c r="I383" s="5" t="s">
        <v>243</v>
      </c>
      <c r="J383" s="5" t="s">
        <v>273</v>
      </c>
      <c r="K383" s="18" t="s">
        <v>734</v>
      </c>
      <c r="L383" s="5" t="s">
        <v>11</v>
      </c>
      <c r="M383"/>
      <c r="N383"/>
      <c r="O383" s="5" t="s">
        <v>274</v>
      </c>
      <c r="P383" s="5" t="s">
        <v>275</v>
      </c>
      <c r="Q383" s="5" t="s">
        <v>281</v>
      </c>
      <c r="R383" s="5" t="s">
        <v>274</v>
      </c>
      <c r="S383" s="5" t="s">
        <v>275</v>
      </c>
      <c r="T383" s="5" t="s">
        <v>276</v>
      </c>
      <c r="U383" s="18" t="s">
        <v>734</v>
      </c>
      <c r="V383" s="20">
        <v>42881</v>
      </c>
      <c r="W383" s="20">
        <v>42881</v>
      </c>
      <c r="X383">
        <v>91</v>
      </c>
      <c r="Y383">
        <v>400</v>
      </c>
      <c r="Z383">
        <v>0</v>
      </c>
      <c r="AA383"/>
      <c r="AB383"/>
      <c r="AC383"/>
      <c r="AD383"/>
      <c r="AE383" s="20">
        <v>42896</v>
      </c>
      <c r="AF383" t="s">
        <v>554</v>
      </c>
      <c r="AG383">
        <v>2017</v>
      </c>
      <c r="AH383" s="20">
        <v>42896</v>
      </c>
    </row>
    <row r="384" spans="1:34" ht="89.25">
      <c r="A384">
        <v>2017</v>
      </c>
      <c r="B384" t="s">
        <v>601</v>
      </c>
      <c r="C384" t="s">
        <v>2</v>
      </c>
      <c r="D384"/>
      <c r="E384" s="13" t="s">
        <v>735</v>
      </c>
      <c r="F384" s="13" t="s">
        <v>735</v>
      </c>
      <c r="G384"/>
      <c r="H384" s="15" t="s">
        <v>736</v>
      </c>
      <c r="I384" s="5" t="s">
        <v>737</v>
      </c>
      <c r="J384" s="5" t="s">
        <v>211</v>
      </c>
      <c r="K384" s="18" t="s">
        <v>734</v>
      </c>
      <c r="L384" s="5" t="s">
        <v>11</v>
      </c>
      <c r="M384"/>
      <c r="N384"/>
      <c r="O384" s="5" t="s">
        <v>274</v>
      </c>
      <c r="P384" s="5" t="s">
        <v>275</v>
      </c>
      <c r="Q384" s="5" t="s">
        <v>281</v>
      </c>
      <c r="R384" s="5" t="s">
        <v>274</v>
      </c>
      <c r="S384" s="5" t="s">
        <v>275</v>
      </c>
      <c r="T384" s="5" t="s">
        <v>276</v>
      </c>
      <c r="U384" s="18" t="s">
        <v>734</v>
      </c>
      <c r="V384" s="20">
        <v>42881</v>
      </c>
      <c r="W384" s="20">
        <v>42881</v>
      </c>
      <c r="X384">
        <v>92</v>
      </c>
      <c r="Y384">
        <v>400</v>
      </c>
      <c r="Z384">
        <v>0</v>
      </c>
      <c r="AA384"/>
      <c r="AB384"/>
      <c r="AC384"/>
      <c r="AD384"/>
      <c r="AE384" s="20">
        <v>42896</v>
      </c>
      <c r="AF384" t="s">
        <v>554</v>
      </c>
      <c r="AG384">
        <v>2017</v>
      </c>
      <c r="AH384" s="20">
        <v>42896</v>
      </c>
    </row>
    <row r="385" spans="1:34" ht="38.25">
      <c r="A385">
        <v>2017</v>
      </c>
      <c r="B385" t="s">
        <v>601</v>
      </c>
      <c r="C385" t="s">
        <v>2</v>
      </c>
      <c r="D385"/>
      <c r="E385" s="13" t="s">
        <v>117</v>
      </c>
      <c r="F385" s="13" t="s">
        <v>117</v>
      </c>
      <c r="G385"/>
      <c r="H385" s="15" t="s">
        <v>533</v>
      </c>
      <c r="I385" s="5" t="s">
        <v>191</v>
      </c>
      <c r="J385" s="5" t="s">
        <v>251</v>
      </c>
      <c r="K385" s="18" t="s">
        <v>738</v>
      </c>
      <c r="L385" s="5" t="s">
        <v>11</v>
      </c>
      <c r="M385"/>
      <c r="N385"/>
      <c r="O385" s="5" t="s">
        <v>274</v>
      </c>
      <c r="P385" s="5" t="s">
        <v>275</v>
      </c>
      <c r="Q385" s="5" t="s">
        <v>281</v>
      </c>
      <c r="R385" s="5" t="s">
        <v>274</v>
      </c>
      <c r="S385" s="5" t="s">
        <v>275</v>
      </c>
      <c r="T385" s="5" t="s">
        <v>276</v>
      </c>
      <c r="U385" s="18" t="s">
        <v>738</v>
      </c>
      <c r="V385" s="19">
        <v>42885</v>
      </c>
      <c r="W385" s="19">
        <v>42885</v>
      </c>
      <c r="X385">
        <v>93</v>
      </c>
      <c r="Y385">
        <f>500+1200</f>
        <v>1700</v>
      </c>
      <c r="Z385">
        <v>0</v>
      </c>
      <c r="AA385"/>
      <c r="AB385"/>
      <c r="AC385"/>
      <c r="AD385"/>
      <c r="AE385" s="20">
        <v>42896</v>
      </c>
      <c r="AF385" t="s">
        <v>554</v>
      </c>
      <c r="AG385">
        <v>2017</v>
      </c>
      <c r="AH385" s="20">
        <v>42896</v>
      </c>
    </row>
    <row r="386" spans="1:34" ht="89.25">
      <c r="A386">
        <v>2017</v>
      </c>
      <c r="B386" t="s">
        <v>601</v>
      </c>
      <c r="C386" t="s">
        <v>2</v>
      </c>
      <c r="D386"/>
      <c r="E386" s="13" t="s">
        <v>110</v>
      </c>
      <c r="F386" s="13" t="s">
        <v>110</v>
      </c>
      <c r="G386"/>
      <c r="H386" s="15" t="s">
        <v>140</v>
      </c>
      <c r="I386" s="5" t="s">
        <v>193</v>
      </c>
      <c r="J386" s="5" t="s">
        <v>193</v>
      </c>
      <c r="K386" s="18" t="s">
        <v>739</v>
      </c>
      <c r="L386" s="5" t="s">
        <v>11</v>
      </c>
      <c r="M386"/>
      <c r="N386"/>
      <c r="O386" s="5" t="s">
        <v>274</v>
      </c>
      <c r="P386" s="5" t="s">
        <v>275</v>
      </c>
      <c r="Q386" s="5" t="s">
        <v>281</v>
      </c>
      <c r="R386" s="5" t="s">
        <v>274</v>
      </c>
      <c r="S386" s="5" t="s">
        <v>275</v>
      </c>
      <c r="T386" s="5" t="s">
        <v>276</v>
      </c>
      <c r="U386" s="18" t="s">
        <v>739</v>
      </c>
      <c r="V386" s="20">
        <v>42881</v>
      </c>
      <c r="W386" s="20">
        <v>42881</v>
      </c>
      <c r="X386">
        <v>94</v>
      </c>
      <c r="Y386">
        <f>400+62+1140.58</f>
        <v>1602.58</v>
      </c>
      <c r="Z386">
        <v>0</v>
      </c>
      <c r="AA386"/>
      <c r="AB386"/>
      <c r="AC386"/>
      <c r="AD386"/>
      <c r="AE386" s="20">
        <v>42896</v>
      </c>
      <c r="AF386" t="s">
        <v>554</v>
      </c>
      <c r="AG386">
        <v>2017</v>
      </c>
      <c r="AH386" s="20">
        <v>42896</v>
      </c>
    </row>
    <row r="387" spans="1:34" ht="38.25">
      <c r="A387">
        <v>2017</v>
      </c>
      <c r="B387" t="s">
        <v>601</v>
      </c>
      <c r="C387" t="s">
        <v>2</v>
      </c>
      <c r="D387"/>
      <c r="E387" s="13" t="s">
        <v>606</v>
      </c>
      <c r="F387" s="13" t="s">
        <v>606</v>
      </c>
      <c r="G387"/>
      <c r="H387" s="15" t="s">
        <v>146</v>
      </c>
      <c r="I387" s="5" t="s">
        <v>201</v>
      </c>
      <c r="J387" s="5" t="s">
        <v>255</v>
      </c>
      <c r="K387" s="18" t="s">
        <v>740</v>
      </c>
      <c r="L387" s="5" t="s">
        <v>11</v>
      </c>
      <c r="M387"/>
      <c r="N387"/>
      <c r="O387" s="5" t="s">
        <v>274</v>
      </c>
      <c r="P387" s="5" t="s">
        <v>275</v>
      </c>
      <c r="Q387" s="5" t="s">
        <v>281</v>
      </c>
      <c r="R387" s="5" t="s">
        <v>274</v>
      </c>
      <c r="S387" s="5" t="s">
        <v>275</v>
      </c>
      <c r="T387" s="5" t="s">
        <v>276</v>
      </c>
      <c r="U387" s="18" t="s">
        <v>740</v>
      </c>
      <c r="V387" s="20">
        <v>42885</v>
      </c>
      <c r="W387" s="20">
        <v>42885</v>
      </c>
      <c r="X387">
        <v>95</v>
      </c>
      <c r="Y387">
        <v>400</v>
      </c>
      <c r="Z387">
        <v>0</v>
      </c>
      <c r="AA387"/>
      <c r="AB387"/>
      <c r="AC387"/>
      <c r="AD387"/>
      <c r="AE387" s="20">
        <v>42896</v>
      </c>
      <c r="AF387" t="s">
        <v>554</v>
      </c>
      <c r="AG387">
        <v>2017</v>
      </c>
      <c r="AH387" s="20">
        <v>42896</v>
      </c>
    </row>
    <row r="388" spans="1:34" ht="102">
      <c r="A388">
        <v>2017</v>
      </c>
      <c r="B388" t="s">
        <v>741</v>
      </c>
      <c r="C388" t="s">
        <v>2</v>
      </c>
      <c r="D388"/>
      <c r="E388" s="25" t="s">
        <v>121</v>
      </c>
      <c r="F388" s="25" t="s">
        <v>121</v>
      </c>
      <c r="G388"/>
      <c r="H388" s="16" t="s">
        <v>635</v>
      </c>
      <c r="I388" s="5" t="s">
        <v>222</v>
      </c>
      <c r="J388" s="5" t="s">
        <v>263</v>
      </c>
      <c r="K388" s="18" t="s">
        <v>742</v>
      </c>
      <c r="L388" s="5" t="s">
        <v>11</v>
      </c>
      <c r="M388"/>
      <c r="N388"/>
      <c r="O388" s="5" t="s">
        <v>274</v>
      </c>
      <c r="P388" s="5" t="s">
        <v>275</v>
      </c>
      <c r="Q388" s="5" t="s">
        <v>281</v>
      </c>
      <c r="R388" s="5" t="s">
        <v>274</v>
      </c>
      <c r="S388" s="5" t="s">
        <v>274</v>
      </c>
      <c r="T388" s="5" t="s">
        <v>274</v>
      </c>
      <c r="U388" s="18" t="s">
        <v>742</v>
      </c>
      <c r="V388" s="20">
        <v>42892</v>
      </c>
      <c r="W388" s="20">
        <v>42893</v>
      </c>
      <c r="X388">
        <v>96</v>
      </c>
      <c r="Y388">
        <f>1200+6723.36</f>
        <v>7923.36</v>
      </c>
      <c r="Z388">
        <v>0</v>
      </c>
      <c r="AA388"/>
      <c r="AB388"/>
      <c r="AC388"/>
      <c r="AD388"/>
      <c r="AE388" s="20">
        <v>42926</v>
      </c>
      <c r="AF388" s="4" t="s">
        <v>554</v>
      </c>
      <c r="AG388">
        <v>2017</v>
      </c>
      <c r="AH388" s="20">
        <v>42926</v>
      </c>
    </row>
    <row r="389" spans="1:34" ht="51">
      <c r="A389">
        <v>2017</v>
      </c>
      <c r="B389" t="s">
        <v>741</v>
      </c>
      <c r="C389" t="s">
        <v>2</v>
      </c>
      <c r="D389"/>
      <c r="E389" s="25" t="s">
        <v>112</v>
      </c>
      <c r="F389" s="25" t="s">
        <v>112</v>
      </c>
      <c r="G389"/>
      <c r="H389" s="16" t="s">
        <v>153</v>
      </c>
      <c r="I389" s="5" t="s">
        <v>310</v>
      </c>
      <c r="J389" s="5" t="s">
        <v>199</v>
      </c>
      <c r="K389" s="18" t="s">
        <v>743</v>
      </c>
      <c r="L389" s="5" t="s">
        <v>11</v>
      </c>
      <c r="M389"/>
      <c r="N389"/>
      <c r="O389" s="5" t="s">
        <v>274</v>
      </c>
      <c r="P389" s="5" t="s">
        <v>275</v>
      </c>
      <c r="Q389" s="5" t="s">
        <v>281</v>
      </c>
      <c r="R389" s="5" t="s">
        <v>274</v>
      </c>
      <c r="S389" s="5" t="s">
        <v>275</v>
      </c>
      <c r="T389" s="5" t="s">
        <v>281</v>
      </c>
      <c r="U389" s="18" t="s">
        <v>743</v>
      </c>
      <c r="V389" s="20">
        <v>42907</v>
      </c>
      <c r="W389" s="20">
        <v>42908</v>
      </c>
      <c r="X389">
        <v>97</v>
      </c>
      <c r="Y389">
        <v>1000</v>
      </c>
      <c r="Z389">
        <v>0</v>
      </c>
      <c r="AA389"/>
      <c r="AB389"/>
      <c r="AC389"/>
      <c r="AD389"/>
      <c r="AE389" s="20">
        <v>42926</v>
      </c>
      <c r="AF389" s="4" t="s">
        <v>554</v>
      </c>
      <c r="AG389">
        <v>2017</v>
      </c>
      <c r="AH389" s="20">
        <v>42926</v>
      </c>
    </row>
    <row r="390" spans="1:34" ht="63.75">
      <c r="A390">
        <v>2017</v>
      </c>
      <c r="B390" t="s">
        <v>741</v>
      </c>
      <c r="C390" t="s">
        <v>2</v>
      </c>
      <c r="D390"/>
      <c r="E390" s="25" t="s">
        <v>110</v>
      </c>
      <c r="F390" s="25" t="s">
        <v>110</v>
      </c>
      <c r="G390"/>
      <c r="H390" s="16" t="s">
        <v>140</v>
      </c>
      <c r="I390" s="5" t="s">
        <v>193</v>
      </c>
      <c r="J390" s="5" t="s">
        <v>193</v>
      </c>
      <c r="K390" s="18" t="s">
        <v>744</v>
      </c>
      <c r="L390" s="5" t="s">
        <v>11</v>
      </c>
      <c r="M390"/>
      <c r="N390"/>
      <c r="O390" s="5" t="s">
        <v>274</v>
      </c>
      <c r="P390" s="5" t="s">
        <v>275</v>
      </c>
      <c r="Q390" s="5" t="s">
        <v>281</v>
      </c>
      <c r="R390" s="5" t="s">
        <v>274</v>
      </c>
      <c r="S390" s="5" t="s">
        <v>275</v>
      </c>
      <c r="T390" s="5" t="s">
        <v>276</v>
      </c>
      <c r="U390" s="18" t="s">
        <v>744</v>
      </c>
      <c r="V390" s="20">
        <v>42908</v>
      </c>
      <c r="W390" s="20">
        <v>42908</v>
      </c>
      <c r="X390">
        <v>98</v>
      </c>
      <c r="Y390">
        <f>850+400+1200.08</f>
        <v>2450.08</v>
      </c>
      <c r="Z390">
        <v>0</v>
      </c>
      <c r="AA390"/>
      <c r="AB390"/>
      <c r="AC390" s="37" t="s">
        <v>1256</v>
      </c>
      <c r="AD390"/>
      <c r="AE390" s="20">
        <v>42926</v>
      </c>
      <c r="AF390" s="4" t="s">
        <v>554</v>
      </c>
      <c r="AG390">
        <v>2017</v>
      </c>
      <c r="AH390" s="20">
        <v>42926</v>
      </c>
    </row>
    <row r="391" spans="1:34" ht="76.5">
      <c r="A391">
        <v>2017</v>
      </c>
      <c r="B391" t="s">
        <v>741</v>
      </c>
      <c r="C391" t="s">
        <v>2</v>
      </c>
      <c r="D391"/>
      <c r="E391" s="25" t="s">
        <v>121</v>
      </c>
      <c r="F391" s="25" t="s">
        <v>121</v>
      </c>
      <c r="G391"/>
      <c r="H391" s="16" t="s">
        <v>635</v>
      </c>
      <c r="I391" s="5" t="s">
        <v>222</v>
      </c>
      <c r="J391" s="5" t="s">
        <v>263</v>
      </c>
      <c r="K391" s="18" t="s">
        <v>745</v>
      </c>
      <c r="L391" s="5" t="s">
        <v>11</v>
      </c>
      <c r="M391"/>
      <c r="N391"/>
      <c r="O391" s="5" t="s">
        <v>274</v>
      </c>
      <c r="P391" s="5" t="s">
        <v>275</v>
      </c>
      <c r="Q391" s="5" t="s">
        <v>281</v>
      </c>
      <c r="R391" s="5" t="s">
        <v>274</v>
      </c>
      <c r="S391" s="5" t="s">
        <v>274</v>
      </c>
      <c r="T391" s="5" t="s">
        <v>274</v>
      </c>
      <c r="U391" s="18" t="s">
        <v>745</v>
      </c>
      <c r="V391" s="20">
        <v>42918</v>
      </c>
      <c r="W391" s="20">
        <v>42920</v>
      </c>
      <c r="X391">
        <v>99</v>
      </c>
      <c r="Y391">
        <f>2800+6957.68</f>
        <v>9757.68</v>
      </c>
      <c r="Z391">
        <v>0</v>
      </c>
      <c r="AA391"/>
      <c r="AB391"/>
      <c r="AC391"/>
      <c r="AD391"/>
      <c r="AE391" s="20">
        <v>42926</v>
      </c>
      <c r="AF391" s="4" t="s">
        <v>554</v>
      </c>
      <c r="AG391">
        <v>2017</v>
      </c>
      <c r="AH391" s="20">
        <v>42926</v>
      </c>
    </row>
    <row r="392" spans="1:34" ht="51">
      <c r="A392">
        <v>2017</v>
      </c>
      <c r="B392" t="s">
        <v>741</v>
      </c>
      <c r="C392" t="s">
        <v>2</v>
      </c>
      <c r="D392"/>
      <c r="E392" s="25" t="s">
        <v>113</v>
      </c>
      <c r="F392" s="25" t="s">
        <v>113</v>
      </c>
      <c r="G392"/>
      <c r="H392" s="16" t="s">
        <v>487</v>
      </c>
      <c r="I392" s="5" t="s">
        <v>232</v>
      </c>
      <c r="J392" s="5" t="s">
        <v>212</v>
      </c>
      <c r="K392" s="18" t="s">
        <v>746</v>
      </c>
      <c r="L392" s="5" t="s">
        <v>11</v>
      </c>
      <c r="M392"/>
      <c r="N392"/>
      <c r="O392" s="5" t="s">
        <v>274</v>
      </c>
      <c r="P392" s="5" t="s">
        <v>275</v>
      </c>
      <c r="Q392" s="5" t="s">
        <v>281</v>
      </c>
      <c r="R392" s="5" t="s">
        <v>274</v>
      </c>
      <c r="S392" s="5" t="s">
        <v>275</v>
      </c>
      <c r="T392" s="5" t="s">
        <v>279</v>
      </c>
      <c r="U392" s="18" t="s">
        <v>746</v>
      </c>
      <c r="V392" s="20">
        <v>42889</v>
      </c>
      <c r="W392" s="20">
        <v>42889</v>
      </c>
      <c r="X392">
        <v>100</v>
      </c>
      <c r="Y392">
        <v>400</v>
      </c>
      <c r="Z392">
        <v>0</v>
      </c>
      <c r="AA392"/>
      <c r="AB392"/>
      <c r="AC392"/>
      <c r="AD392"/>
      <c r="AE392" s="20">
        <v>42926</v>
      </c>
      <c r="AF392" s="4" t="s">
        <v>554</v>
      </c>
      <c r="AG392">
        <v>2017</v>
      </c>
      <c r="AH392" s="20">
        <v>42926</v>
      </c>
    </row>
    <row r="393" spans="1:34" ht="38.25">
      <c r="A393">
        <v>2017</v>
      </c>
      <c r="B393" t="s">
        <v>741</v>
      </c>
      <c r="C393" t="s">
        <v>2</v>
      </c>
      <c r="D393"/>
      <c r="E393" s="25" t="s">
        <v>112</v>
      </c>
      <c r="F393" s="25" t="s">
        <v>112</v>
      </c>
      <c r="G393"/>
      <c r="H393" s="16" t="s">
        <v>179</v>
      </c>
      <c r="I393" s="5" t="s">
        <v>184</v>
      </c>
      <c r="J393" s="5" t="s">
        <v>246</v>
      </c>
      <c r="K393" s="18" t="s">
        <v>747</v>
      </c>
      <c r="L393" s="5" t="s">
        <v>11</v>
      </c>
      <c r="M393"/>
      <c r="N393"/>
      <c r="O393" s="5" t="s">
        <v>274</v>
      </c>
      <c r="P393" s="5" t="s">
        <v>275</v>
      </c>
      <c r="Q393" s="5" t="s">
        <v>281</v>
      </c>
      <c r="R393" s="5" t="s">
        <v>274</v>
      </c>
      <c r="S393" s="5" t="s">
        <v>275</v>
      </c>
      <c r="T393" s="5" t="s">
        <v>283</v>
      </c>
      <c r="U393" s="18" t="s">
        <v>747</v>
      </c>
      <c r="V393" s="20">
        <v>42888</v>
      </c>
      <c r="W393" s="20">
        <v>42888</v>
      </c>
      <c r="X393">
        <v>101</v>
      </c>
      <c r="Y393">
        <f>300+284+716</f>
        <v>1300</v>
      </c>
      <c r="Z393">
        <v>0</v>
      </c>
      <c r="AA393"/>
      <c r="AB393"/>
      <c r="AC393"/>
      <c r="AD393"/>
      <c r="AE393" s="20">
        <v>42926</v>
      </c>
      <c r="AF393" s="4" t="s">
        <v>554</v>
      </c>
      <c r="AG393">
        <v>2017</v>
      </c>
      <c r="AH393" s="20">
        <v>42926</v>
      </c>
    </row>
    <row r="394" spans="1:34" ht="51">
      <c r="A394">
        <v>2017</v>
      </c>
      <c r="B394" t="s">
        <v>741</v>
      </c>
      <c r="C394" t="s">
        <v>2</v>
      </c>
      <c r="D394"/>
      <c r="E394" s="25" t="s">
        <v>748</v>
      </c>
      <c r="F394" s="25" t="s">
        <v>748</v>
      </c>
      <c r="G394"/>
      <c r="H394" s="16" t="s">
        <v>139</v>
      </c>
      <c r="I394" s="5" t="s">
        <v>192</v>
      </c>
      <c r="J394" s="5" t="s">
        <v>216</v>
      </c>
      <c r="K394" s="18" t="s">
        <v>749</v>
      </c>
      <c r="L394" s="5" t="s">
        <v>11</v>
      </c>
      <c r="M394"/>
      <c r="N394"/>
      <c r="O394" s="5" t="s">
        <v>274</v>
      </c>
      <c r="P394" s="5" t="s">
        <v>275</v>
      </c>
      <c r="Q394" s="5" t="s">
        <v>281</v>
      </c>
      <c r="R394" s="5" t="s">
        <v>274</v>
      </c>
      <c r="S394" s="5" t="s">
        <v>275</v>
      </c>
      <c r="T394" s="5" t="s">
        <v>279</v>
      </c>
      <c r="U394" s="18" t="s">
        <v>749</v>
      </c>
      <c r="V394" s="20">
        <v>42889</v>
      </c>
      <c r="W394" s="20">
        <v>42889</v>
      </c>
      <c r="X394">
        <v>102</v>
      </c>
      <c r="Y394">
        <f>300+142+658.2</f>
        <v>1100.2</v>
      </c>
      <c r="Z394">
        <v>0</v>
      </c>
      <c r="AA394"/>
      <c r="AB394"/>
      <c r="AC394"/>
      <c r="AD394"/>
      <c r="AE394" s="20">
        <v>42926</v>
      </c>
      <c r="AF394" s="4" t="s">
        <v>554</v>
      </c>
      <c r="AG394">
        <v>2017</v>
      </c>
      <c r="AH394" s="20">
        <v>42926</v>
      </c>
    </row>
    <row r="395" spans="1:34" ht="38.25">
      <c r="A395">
        <v>2017</v>
      </c>
      <c r="B395" t="s">
        <v>741</v>
      </c>
      <c r="C395" t="s">
        <v>2</v>
      </c>
      <c r="D395"/>
      <c r="E395" s="25" t="s">
        <v>110</v>
      </c>
      <c r="F395" s="25" t="s">
        <v>110</v>
      </c>
      <c r="G395"/>
      <c r="H395" s="16" t="s">
        <v>133</v>
      </c>
      <c r="I395" s="5" t="s">
        <v>182</v>
      </c>
      <c r="J395" s="5" t="s">
        <v>245</v>
      </c>
      <c r="K395" s="18" t="s">
        <v>750</v>
      </c>
      <c r="L395" s="5" t="s">
        <v>11</v>
      </c>
      <c r="M395"/>
      <c r="N395"/>
      <c r="O395" s="5" t="s">
        <v>274</v>
      </c>
      <c r="P395" s="5" t="s">
        <v>275</v>
      </c>
      <c r="Q395" s="5" t="s">
        <v>281</v>
      </c>
      <c r="R395" s="5" t="s">
        <v>274</v>
      </c>
      <c r="S395" s="5" t="s">
        <v>275</v>
      </c>
      <c r="T395" s="5" t="s">
        <v>276</v>
      </c>
      <c r="U395" s="18" t="s">
        <v>750</v>
      </c>
      <c r="V395" s="20">
        <v>42888</v>
      </c>
      <c r="W395" s="20">
        <v>42888</v>
      </c>
      <c r="X395">
        <v>103</v>
      </c>
      <c r="Y395">
        <v>1200</v>
      </c>
      <c r="Z395">
        <v>0</v>
      </c>
      <c r="AA395"/>
      <c r="AB395"/>
      <c r="AC395"/>
      <c r="AD395"/>
      <c r="AE395" s="20">
        <v>42926</v>
      </c>
      <c r="AF395" s="4" t="s">
        <v>554</v>
      </c>
      <c r="AG395">
        <v>2017</v>
      </c>
      <c r="AH395" s="20">
        <v>42926</v>
      </c>
    </row>
    <row r="396" spans="1:34" ht="51">
      <c r="A396">
        <v>2017</v>
      </c>
      <c r="B396" t="s">
        <v>741</v>
      </c>
      <c r="C396" t="s">
        <v>2</v>
      </c>
      <c r="D396"/>
      <c r="E396" s="25" t="s">
        <v>119</v>
      </c>
      <c r="F396" s="25" t="s">
        <v>119</v>
      </c>
      <c r="G396"/>
      <c r="H396" s="16" t="s">
        <v>145</v>
      </c>
      <c r="I396" s="5" t="s">
        <v>199</v>
      </c>
      <c r="J396" s="5" t="s">
        <v>254</v>
      </c>
      <c r="K396" s="18" t="s">
        <v>751</v>
      </c>
      <c r="L396" s="5" t="s">
        <v>11</v>
      </c>
      <c r="M396"/>
      <c r="N396"/>
      <c r="O396" s="5" t="s">
        <v>274</v>
      </c>
      <c r="P396" s="5" t="s">
        <v>275</v>
      </c>
      <c r="Q396" s="5" t="s">
        <v>281</v>
      </c>
      <c r="R396" s="5" t="s">
        <v>274</v>
      </c>
      <c r="S396" s="5" t="s">
        <v>275</v>
      </c>
      <c r="T396" s="5" t="s">
        <v>279</v>
      </c>
      <c r="U396" s="18" t="s">
        <v>751</v>
      </c>
      <c r="V396" s="20">
        <v>42889</v>
      </c>
      <c r="W396" s="20">
        <v>42889</v>
      </c>
      <c r="X396">
        <v>104</v>
      </c>
      <c r="Y396">
        <v>400</v>
      </c>
      <c r="Z396">
        <v>0</v>
      </c>
      <c r="AA396"/>
      <c r="AB396"/>
      <c r="AC396"/>
      <c r="AD396"/>
      <c r="AE396" s="20">
        <v>42926</v>
      </c>
      <c r="AF396" s="4" t="s">
        <v>554</v>
      </c>
      <c r="AG396">
        <v>2017</v>
      </c>
      <c r="AH396" s="20">
        <v>42926</v>
      </c>
    </row>
    <row r="397" spans="1:34" ht="38.25">
      <c r="A397">
        <v>2017</v>
      </c>
      <c r="B397" t="s">
        <v>741</v>
      </c>
      <c r="C397" t="s">
        <v>2</v>
      </c>
      <c r="D397"/>
      <c r="E397" s="25" t="s">
        <v>115</v>
      </c>
      <c r="F397" s="25" t="s">
        <v>115</v>
      </c>
      <c r="G397"/>
      <c r="H397" s="16" t="s">
        <v>752</v>
      </c>
      <c r="I397" s="5" t="s">
        <v>331</v>
      </c>
      <c r="J397" s="5" t="s">
        <v>305</v>
      </c>
      <c r="K397" s="18" t="s">
        <v>753</v>
      </c>
      <c r="L397" s="5" t="s">
        <v>11</v>
      </c>
      <c r="M397"/>
      <c r="N397"/>
      <c r="O397" s="5" t="s">
        <v>274</v>
      </c>
      <c r="P397" s="5" t="s">
        <v>275</v>
      </c>
      <c r="Q397" s="5" t="s">
        <v>281</v>
      </c>
      <c r="R397" s="5" t="s">
        <v>274</v>
      </c>
      <c r="S397" s="5" t="s">
        <v>275</v>
      </c>
      <c r="T397" s="5" t="s">
        <v>279</v>
      </c>
      <c r="U397" s="18" t="s">
        <v>753</v>
      </c>
      <c r="V397" s="20">
        <v>42889</v>
      </c>
      <c r="W397" s="20">
        <v>42889</v>
      </c>
      <c r="X397">
        <v>105</v>
      </c>
      <c r="Y397">
        <v>300</v>
      </c>
      <c r="Z397">
        <v>0</v>
      </c>
      <c r="AA397"/>
      <c r="AB397"/>
      <c r="AC397"/>
      <c r="AD397"/>
      <c r="AE397" s="20">
        <v>42926</v>
      </c>
      <c r="AF397" s="4" t="s">
        <v>554</v>
      </c>
      <c r="AG397">
        <v>2017</v>
      </c>
      <c r="AH397" s="20">
        <v>42926</v>
      </c>
    </row>
    <row r="398" spans="1:34" ht="51">
      <c r="A398">
        <v>2017</v>
      </c>
      <c r="B398" t="s">
        <v>741</v>
      </c>
      <c r="C398" t="s">
        <v>2</v>
      </c>
      <c r="D398"/>
      <c r="E398" s="25" t="s">
        <v>118</v>
      </c>
      <c r="F398" s="25" t="s">
        <v>118</v>
      </c>
      <c r="G398"/>
      <c r="H398" s="16" t="s">
        <v>329</v>
      </c>
      <c r="I398" s="5" t="s">
        <v>330</v>
      </c>
      <c r="J398" s="5" t="s">
        <v>331</v>
      </c>
      <c r="K398" s="18" t="s">
        <v>754</v>
      </c>
      <c r="L398" s="5" t="s">
        <v>11</v>
      </c>
      <c r="M398"/>
      <c r="N398"/>
      <c r="O398" s="5" t="s">
        <v>274</v>
      </c>
      <c r="P398" s="5" t="s">
        <v>275</v>
      </c>
      <c r="Q398" s="5" t="s">
        <v>281</v>
      </c>
      <c r="R398" s="5" t="s">
        <v>274</v>
      </c>
      <c r="S398" s="5" t="s">
        <v>275</v>
      </c>
      <c r="T398" s="5" t="s">
        <v>279</v>
      </c>
      <c r="U398" s="18" t="s">
        <v>754</v>
      </c>
      <c r="V398" s="20">
        <v>42891</v>
      </c>
      <c r="W398" s="20">
        <v>42891</v>
      </c>
      <c r="X398">
        <v>106</v>
      </c>
      <c r="Y398">
        <v>300</v>
      </c>
      <c r="Z398">
        <v>0</v>
      </c>
      <c r="AA398"/>
      <c r="AB398"/>
      <c r="AC398"/>
      <c r="AD398"/>
      <c r="AE398" s="20">
        <v>42926</v>
      </c>
      <c r="AF398" s="4" t="s">
        <v>554</v>
      </c>
      <c r="AG398">
        <v>2017</v>
      </c>
      <c r="AH398" s="20">
        <v>42926</v>
      </c>
    </row>
    <row r="399" spans="1:34" ht="51">
      <c r="A399">
        <v>2017</v>
      </c>
      <c r="B399" t="s">
        <v>741</v>
      </c>
      <c r="C399" t="s">
        <v>2</v>
      </c>
      <c r="D399"/>
      <c r="E399" s="25" t="s">
        <v>115</v>
      </c>
      <c r="F399" s="25" t="s">
        <v>115</v>
      </c>
      <c r="G399"/>
      <c r="H399" s="16" t="s">
        <v>328</v>
      </c>
      <c r="I399" s="5" t="s">
        <v>206</v>
      </c>
      <c r="J399" s="5" t="s">
        <v>258</v>
      </c>
      <c r="K399" s="18" t="s">
        <v>754</v>
      </c>
      <c r="L399" s="5" t="s">
        <v>11</v>
      </c>
      <c r="M399"/>
      <c r="N399"/>
      <c r="O399" s="5" t="s">
        <v>274</v>
      </c>
      <c r="P399" s="5" t="s">
        <v>275</v>
      </c>
      <c r="Q399" s="5" t="s">
        <v>281</v>
      </c>
      <c r="R399" s="5" t="s">
        <v>274</v>
      </c>
      <c r="S399" s="5" t="s">
        <v>275</v>
      </c>
      <c r="T399" s="5" t="s">
        <v>279</v>
      </c>
      <c r="U399" s="18" t="s">
        <v>754</v>
      </c>
      <c r="V399" s="20">
        <v>42891</v>
      </c>
      <c r="W399" s="20">
        <v>42891</v>
      </c>
      <c r="X399">
        <v>107</v>
      </c>
      <c r="Y399">
        <v>300</v>
      </c>
      <c r="Z399">
        <v>0</v>
      </c>
      <c r="AA399"/>
      <c r="AB399"/>
      <c r="AC399"/>
      <c r="AD399"/>
      <c r="AE399" s="20">
        <v>42926</v>
      </c>
      <c r="AF399" s="4" t="s">
        <v>554</v>
      </c>
      <c r="AG399">
        <v>2017</v>
      </c>
      <c r="AH399" s="20">
        <v>42926</v>
      </c>
    </row>
    <row r="400" spans="1:34" ht="25.5">
      <c r="A400">
        <v>2017</v>
      </c>
      <c r="B400" t="s">
        <v>741</v>
      </c>
      <c r="C400" t="s">
        <v>2</v>
      </c>
      <c r="D400"/>
      <c r="E400" s="25" t="s">
        <v>755</v>
      </c>
      <c r="F400" s="25" t="s">
        <v>755</v>
      </c>
      <c r="G400"/>
      <c r="H400" s="16" t="s">
        <v>756</v>
      </c>
      <c r="I400" s="5" t="s">
        <v>718</v>
      </c>
      <c r="J400" s="5" t="s">
        <v>757</v>
      </c>
      <c r="K400" s="18" t="s">
        <v>758</v>
      </c>
      <c r="L400" s="5" t="s">
        <v>11</v>
      </c>
      <c r="M400"/>
      <c r="N400"/>
      <c r="O400" s="5" t="s">
        <v>274</v>
      </c>
      <c r="P400" s="5" t="s">
        <v>275</v>
      </c>
      <c r="Q400" s="5" t="s">
        <v>281</v>
      </c>
      <c r="R400" s="5" t="s">
        <v>274</v>
      </c>
      <c r="S400" s="5" t="s">
        <v>275</v>
      </c>
      <c r="T400" s="5" t="s">
        <v>279</v>
      </c>
      <c r="U400" s="18" t="s">
        <v>758</v>
      </c>
      <c r="V400" s="20">
        <v>42891</v>
      </c>
      <c r="W400" s="20">
        <v>42891</v>
      </c>
      <c r="X400">
        <v>108</v>
      </c>
      <c r="Y400">
        <f>300+142+658</f>
        <v>1100</v>
      </c>
      <c r="Z400">
        <v>0</v>
      </c>
      <c r="AA400"/>
      <c r="AB400"/>
      <c r="AC400"/>
      <c r="AD400"/>
      <c r="AE400" s="20">
        <v>42926</v>
      </c>
      <c r="AF400" s="4" t="s">
        <v>554</v>
      </c>
      <c r="AG400">
        <v>2017</v>
      </c>
      <c r="AH400" s="20">
        <v>42926</v>
      </c>
    </row>
    <row r="401" spans="1:34" ht="38.25">
      <c r="A401">
        <v>2017</v>
      </c>
      <c r="B401" t="s">
        <v>741</v>
      </c>
      <c r="C401" t="s">
        <v>2</v>
      </c>
      <c r="D401"/>
      <c r="E401" s="25" t="s">
        <v>714</v>
      </c>
      <c r="F401" s="25" t="s">
        <v>714</v>
      </c>
      <c r="G401"/>
      <c r="H401" s="16" t="s">
        <v>669</v>
      </c>
      <c r="I401" s="5" t="s">
        <v>183</v>
      </c>
      <c r="J401" s="5" t="s">
        <v>193</v>
      </c>
      <c r="K401" s="18" t="s">
        <v>759</v>
      </c>
      <c r="L401" s="5" t="s">
        <v>11</v>
      </c>
      <c r="M401"/>
      <c r="N401"/>
      <c r="O401" s="5" t="s">
        <v>274</v>
      </c>
      <c r="P401" s="5" t="s">
        <v>275</v>
      </c>
      <c r="Q401" s="5" t="s">
        <v>281</v>
      </c>
      <c r="R401" s="5" t="s">
        <v>274</v>
      </c>
      <c r="S401" s="5" t="s">
        <v>275</v>
      </c>
      <c r="T401" s="5" t="s">
        <v>279</v>
      </c>
      <c r="U401" s="18" t="s">
        <v>759</v>
      </c>
      <c r="V401" s="20">
        <v>42893</v>
      </c>
      <c r="W401" s="20">
        <v>42893</v>
      </c>
      <c r="X401">
        <v>109</v>
      </c>
      <c r="Y401">
        <v>300</v>
      </c>
      <c r="Z401">
        <v>0</v>
      </c>
      <c r="AA401"/>
      <c r="AB401"/>
      <c r="AC401"/>
      <c r="AD401"/>
      <c r="AE401" s="20">
        <v>42926</v>
      </c>
      <c r="AF401" s="4" t="s">
        <v>554</v>
      </c>
      <c r="AG401">
        <v>2017</v>
      </c>
      <c r="AH401" s="20">
        <v>42926</v>
      </c>
    </row>
    <row r="402" spans="1:34" ht="38.25">
      <c r="A402">
        <v>2017</v>
      </c>
      <c r="B402" t="s">
        <v>741</v>
      </c>
      <c r="C402" t="s">
        <v>2</v>
      </c>
      <c r="D402"/>
      <c r="E402" s="25" t="s">
        <v>760</v>
      </c>
      <c r="F402" s="25" t="s">
        <v>760</v>
      </c>
      <c r="G402"/>
      <c r="H402" s="16" t="s">
        <v>169</v>
      </c>
      <c r="I402" s="5" t="s">
        <v>196</v>
      </c>
      <c r="J402" s="5" t="s">
        <v>196</v>
      </c>
      <c r="K402" s="18" t="s">
        <v>759</v>
      </c>
      <c r="L402" s="5" t="s">
        <v>11</v>
      </c>
      <c r="M402"/>
      <c r="N402"/>
      <c r="O402" s="5" t="s">
        <v>274</v>
      </c>
      <c r="P402" s="5" t="s">
        <v>275</v>
      </c>
      <c r="Q402" s="5" t="s">
        <v>281</v>
      </c>
      <c r="R402" s="5" t="s">
        <v>274</v>
      </c>
      <c r="S402" s="5" t="s">
        <v>275</v>
      </c>
      <c r="T402" s="5" t="s">
        <v>279</v>
      </c>
      <c r="U402" s="18" t="s">
        <v>759</v>
      </c>
      <c r="V402" s="20">
        <v>42893</v>
      </c>
      <c r="W402" s="20">
        <v>42893</v>
      </c>
      <c r="X402">
        <v>110</v>
      </c>
      <c r="Y402">
        <v>300</v>
      </c>
      <c r="Z402">
        <v>0</v>
      </c>
      <c r="AA402"/>
      <c r="AB402"/>
      <c r="AC402"/>
      <c r="AD402"/>
      <c r="AE402" s="20">
        <v>42926</v>
      </c>
      <c r="AF402" s="4" t="s">
        <v>554</v>
      </c>
      <c r="AG402">
        <v>2017</v>
      </c>
      <c r="AH402" s="20">
        <v>42926</v>
      </c>
    </row>
    <row r="403" spans="1:34" ht="51">
      <c r="A403">
        <v>2017</v>
      </c>
      <c r="B403" t="s">
        <v>741</v>
      </c>
      <c r="C403" t="s">
        <v>2</v>
      </c>
      <c r="D403"/>
      <c r="E403" s="25" t="s">
        <v>124</v>
      </c>
      <c r="F403" s="25" t="s">
        <v>124</v>
      </c>
      <c r="G403"/>
      <c r="H403" s="16" t="s">
        <v>161</v>
      </c>
      <c r="I403" s="5" t="s">
        <v>219</v>
      </c>
      <c r="J403" s="5" t="s">
        <v>259</v>
      </c>
      <c r="K403" s="18" t="s">
        <v>761</v>
      </c>
      <c r="L403" s="5" t="s">
        <v>11</v>
      </c>
      <c r="M403"/>
      <c r="N403"/>
      <c r="O403" s="5" t="s">
        <v>274</v>
      </c>
      <c r="P403" s="5" t="s">
        <v>275</v>
      </c>
      <c r="Q403" s="5" t="s">
        <v>281</v>
      </c>
      <c r="R403" s="5" t="s">
        <v>274</v>
      </c>
      <c r="S403" s="5" t="s">
        <v>275</v>
      </c>
      <c r="T403" s="5" t="s">
        <v>276</v>
      </c>
      <c r="U403" s="18" t="s">
        <v>761</v>
      </c>
      <c r="V403" s="20">
        <v>42899</v>
      </c>
      <c r="W403" s="20">
        <v>42899</v>
      </c>
      <c r="X403">
        <v>111</v>
      </c>
      <c r="Y403">
        <f>400+133+1300</f>
        <v>1833</v>
      </c>
      <c r="Z403">
        <v>0</v>
      </c>
      <c r="AA403"/>
      <c r="AB403"/>
      <c r="AC403"/>
      <c r="AD403"/>
      <c r="AE403" s="20">
        <v>42926</v>
      </c>
      <c r="AF403" s="4" t="s">
        <v>554</v>
      </c>
      <c r="AG403">
        <v>2017</v>
      </c>
      <c r="AH403" s="20">
        <v>42926</v>
      </c>
    </row>
    <row r="404" spans="1:34" ht="38.25">
      <c r="A404">
        <v>2017</v>
      </c>
      <c r="B404" t="s">
        <v>741</v>
      </c>
      <c r="C404" t="s">
        <v>2</v>
      </c>
      <c r="D404"/>
      <c r="E404" s="23" t="s">
        <v>117</v>
      </c>
      <c r="F404" s="23" t="s">
        <v>117</v>
      </c>
      <c r="G404"/>
      <c r="H404" s="5" t="s">
        <v>138</v>
      </c>
      <c r="I404" s="5" t="s">
        <v>191</v>
      </c>
      <c r="J404" s="5" t="s">
        <v>251</v>
      </c>
      <c r="K404" s="26" t="s">
        <v>762</v>
      </c>
      <c r="L404" s="5" t="s">
        <v>11</v>
      </c>
      <c r="M404"/>
      <c r="N404"/>
      <c r="O404" s="5" t="s">
        <v>274</v>
      </c>
      <c r="P404" s="5" t="s">
        <v>275</v>
      </c>
      <c r="Q404" s="5" t="s">
        <v>281</v>
      </c>
      <c r="R404" s="5" t="s">
        <v>274</v>
      </c>
      <c r="S404" s="5" t="s">
        <v>275</v>
      </c>
      <c r="T404" s="5" t="s">
        <v>276</v>
      </c>
      <c r="U404" s="26" t="s">
        <v>762</v>
      </c>
      <c r="V404" s="20">
        <v>42899</v>
      </c>
      <c r="W404" s="20">
        <v>42899</v>
      </c>
      <c r="X404">
        <v>112</v>
      </c>
      <c r="Y404">
        <f>500+133+994</f>
        <v>1627</v>
      </c>
      <c r="Z404">
        <v>0</v>
      </c>
      <c r="AA404"/>
      <c r="AB404"/>
      <c r="AC404"/>
      <c r="AD404"/>
      <c r="AE404" s="20">
        <v>42926</v>
      </c>
      <c r="AF404" s="4" t="s">
        <v>554</v>
      </c>
      <c r="AG404">
        <v>2017</v>
      </c>
      <c r="AH404" s="20">
        <v>42926</v>
      </c>
    </row>
    <row r="405" spans="1:34" ht="38.25">
      <c r="A405">
        <v>2017</v>
      </c>
      <c r="B405" t="s">
        <v>741</v>
      </c>
      <c r="C405" t="s">
        <v>2</v>
      </c>
      <c r="D405"/>
      <c r="E405" s="23" t="s">
        <v>111</v>
      </c>
      <c r="F405" s="23" t="s">
        <v>111</v>
      </c>
      <c r="G405"/>
      <c r="H405" s="5" t="s">
        <v>139</v>
      </c>
      <c r="I405" s="5" t="s">
        <v>192</v>
      </c>
      <c r="J405" s="5" t="s">
        <v>216</v>
      </c>
      <c r="K405" s="26" t="s">
        <v>762</v>
      </c>
      <c r="L405" s="5" t="s">
        <v>11</v>
      </c>
      <c r="M405"/>
      <c r="N405"/>
      <c r="O405" s="5" t="s">
        <v>274</v>
      </c>
      <c r="P405" s="5" t="s">
        <v>275</v>
      </c>
      <c r="Q405" s="5" t="s">
        <v>281</v>
      </c>
      <c r="R405" s="5" t="s">
        <v>274</v>
      </c>
      <c r="S405" s="5" t="s">
        <v>275</v>
      </c>
      <c r="T405" s="5" t="s">
        <v>276</v>
      </c>
      <c r="U405" s="26" t="s">
        <v>762</v>
      </c>
      <c r="V405" s="20">
        <v>42899</v>
      </c>
      <c r="W405" s="20">
        <v>42899</v>
      </c>
      <c r="X405">
        <v>113</v>
      </c>
      <c r="Y405">
        <v>300</v>
      </c>
      <c r="Z405">
        <v>0</v>
      </c>
      <c r="AA405"/>
      <c r="AB405"/>
      <c r="AC405"/>
      <c r="AD405"/>
      <c r="AE405" s="20">
        <v>42926</v>
      </c>
      <c r="AF405" s="4" t="s">
        <v>554</v>
      </c>
      <c r="AG405">
        <v>2017</v>
      </c>
      <c r="AH405" s="20">
        <v>42926</v>
      </c>
    </row>
    <row r="406" spans="1:34" ht="63.75">
      <c r="A406">
        <v>2017</v>
      </c>
      <c r="B406" t="s">
        <v>741</v>
      </c>
      <c r="C406" t="s">
        <v>2</v>
      </c>
      <c r="D406"/>
      <c r="E406" s="23" t="s">
        <v>116</v>
      </c>
      <c r="F406" s="23" t="s">
        <v>116</v>
      </c>
      <c r="G406"/>
      <c r="H406" s="5" t="s">
        <v>609</v>
      </c>
      <c r="I406" s="5" t="s">
        <v>190</v>
      </c>
      <c r="J406"/>
      <c r="K406" s="26" t="s">
        <v>763</v>
      </c>
      <c r="L406" s="5" t="s">
        <v>11</v>
      </c>
      <c r="M406"/>
      <c r="N406"/>
      <c r="O406" s="5" t="s">
        <v>274</v>
      </c>
      <c r="P406" s="5" t="s">
        <v>275</v>
      </c>
      <c r="Q406" s="5" t="s">
        <v>281</v>
      </c>
      <c r="R406" s="5" t="s">
        <v>274</v>
      </c>
      <c r="S406" s="5" t="s">
        <v>275</v>
      </c>
      <c r="T406" s="5" t="s">
        <v>276</v>
      </c>
      <c r="U406" s="26" t="s">
        <v>763</v>
      </c>
      <c r="V406" s="20">
        <v>42900</v>
      </c>
      <c r="W406" s="20">
        <v>42900</v>
      </c>
      <c r="X406">
        <v>114</v>
      </c>
      <c r="Y406">
        <v>300</v>
      </c>
      <c r="Z406">
        <v>0</v>
      </c>
      <c r="AA406"/>
      <c r="AB406"/>
      <c r="AC406"/>
      <c r="AD406"/>
      <c r="AE406" s="20">
        <v>42926</v>
      </c>
      <c r="AF406" s="4" t="s">
        <v>554</v>
      </c>
      <c r="AG406">
        <v>2017</v>
      </c>
      <c r="AH406" s="20">
        <v>42926</v>
      </c>
    </row>
    <row r="407" spans="1:34" ht="76.5">
      <c r="A407">
        <v>2017</v>
      </c>
      <c r="B407" t="s">
        <v>741</v>
      </c>
      <c r="C407" t="s">
        <v>2</v>
      </c>
      <c r="D407"/>
      <c r="E407" s="23" t="s">
        <v>714</v>
      </c>
      <c r="F407" s="23" t="s">
        <v>714</v>
      </c>
      <c r="G407"/>
      <c r="H407" s="5" t="s">
        <v>158</v>
      </c>
      <c r="I407" s="5" t="s">
        <v>205</v>
      </c>
      <c r="J407" t="s">
        <v>229</v>
      </c>
      <c r="K407" s="27" t="s">
        <v>764</v>
      </c>
      <c r="L407" s="5" t="s">
        <v>11</v>
      </c>
      <c r="M407"/>
      <c r="N407"/>
      <c r="O407" s="5" t="s">
        <v>274</v>
      </c>
      <c r="P407" s="5" t="s">
        <v>275</v>
      </c>
      <c r="Q407" s="5" t="s">
        <v>281</v>
      </c>
      <c r="R407" s="5" t="s">
        <v>274</v>
      </c>
      <c r="S407" s="5" t="s">
        <v>275</v>
      </c>
      <c r="T407" s="5" t="s">
        <v>276</v>
      </c>
      <c r="U407" s="27" t="s">
        <v>764</v>
      </c>
      <c r="V407" s="20">
        <v>42900</v>
      </c>
      <c r="W407" s="20">
        <v>42900</v>
      </c>
      <c r="X407">
        <v>115</v>
      </c>
      <c r="Y407">
        <f>300+62+1440.11</f>
        <v>1802.11</v>
      </c>
      <c r="Z407">
        <v>0</v>
      </c>
      <c r="AA407"/>
      <c r="AB407"/>
      <c r="AC407"/>
      <c r="AD407"/>
      <c r="AE407" s="20">
        <v>42926</v>
      </c>
      <c r="AF407" s="4" t="s">
        <v>554</v>
      </c>
      <c r="AG407">
        <v>2017</v>
      </c>
      <c r="AH407" s="20">
        <v>42926</v>
      </c>
    </row>
    <row r="408" spans="1:34" ht="63.75">
      <c r="A408">
        <v>2017</v>
      </c>
      <c r="B408" t="s">
        <v>741</v>
      </c>
      <c r="C408" t="s">
        <v>2</v>
      </c>
      <c r="D408"/>
      <c r="E408" s="23" t="s">
        <v>765</v>
      </c>
      <c r="F408" s="23" t="s">
        <v>765</v>
      </c>
      <c r="G408"/>
      <c r="H408" s="5" t="s">
        <v>319</v>
      </c>
      <c r="I408" s="5" t="s">
        <v>187</v>
      </c>
      <c r="J408" t="s">
        <v>249</v>
      </c>
      <c r="K408" s="27" t="s">
        <v>766</v>
      </c>
      <c r="L408" s="5" t="s">
        <v>11</v>
      </c>
      <c r="M408"/>
      <c r="N408"/>
      <c r="O408" s="5" t="s">
        <v>274</v>
      </c>
      <c r="P408" s="5" t="s">
        <v>275</v>
      </c>
      <c r="Q408" s="5" t="s">
        <v>281</v>
      </c>
      <c r="R408" s="5" t="s">
        <v>274</v>
      </c>
      <c r="S408" s="5" t="s">
        <v>275</v>
      </c>
      <c r="T408" s="5" t="s">
        <v>552</v>
      </c>
      <c r="U408" s="27" t="s">
        <v>766</v>
      </c>
      <c r="V408" s="20">
        <v>42899</v>
      </c>
      <c r="W408" s="20">
        <v>42899</v>
      </c>
      <c r="X408">
        <v>116</v>
      </c>
      <c r="Y408">
        <v>400</v>
      </c>
      <c r="Z408">
        <v>0</v>
      </c>
      <c r="AA408"/>
      <c r="AB408"/>
      <c r="AC408"/>
      <c r="AD408"/>
      <c r="AE408" s="20">
        <v>42926</v>
      </c>
      <c r="AF408" s="4" t="s">
        <v>554</v>
      </c>
      <c r="AG408">
        <v>2017</v>
      </c>
      <c r="AH408" s="20">
        <v>42926</v>
      </c>
    </row>
    <row r="409" spans="1:34" ht="38.25">
      <c r="A409">
        <v>2017</v>
      </c>
      <c r="B409" t="s">
        <v>741</v>
      </c>
      <c r="C409" t="s">
        <v>2</v>
      </c>
      <c r="D409"/>
      <c r="E409" s="23" t="s">
        <v>681</v>
      </c>
      <c r="F409" s="23" t="s">
        <v>681</v>
      </c>
      <c r="G409"/>
      <c r="H409" s="5" t="s">
        <v>167</v>
      </c>
      <c r="I409" s="5" t="s">
        <v>228</v>
      </c>
      <c r="J409" s="5" t="s">
        <v>270</v>
      </c>
      <c r="K409" s="27" t="s">
        <v>767</v>
      </c>
      <c r="L409" s="5" t="s">
        <v>11</v>
      </c>
      <c r="M409"/>
      <c r="N409"/>
      <c r="O409" s="5" t="s">
        <v>274</v>
      </c>
      <c r="P409" s="5" t="s">
        <v>275</v>
      </c>
      <c r="Q409" s="5" t="s">
        <v>281</v>
      </c>
      <c r="R409" s="5" t="s">
        <v>274</v>
      </c>
      <c r="S409" s="5" t="s">
        <v>275</v>
      </c>
      <c r="T409" s="5" t="s">
        <v>279</v>
      </c>
      <c r="U409" s="27" t="s">
        <v>767</v>
      </c>
      <c r="V409" s="20">
        <v>42899</v>
      </c>
      <c r="W409" s="20">
        <v>42899</v>
      </c>
      <c r="X409">
        <v>117</v>
      </c>
      <c r="Y409">
        <f>300+142+450.03</f>
        <v>892.03</v>
      </c>
      <c r="Z409">
        <v>7.97</v>
      </c>
      <c r="AA409"/>
      <c r="AB409"/>
      <c r="AC409"/>
      <c r="AD409"/>
      <c r="AE409" s="20">
        <v>42926</v>
      </c>
      <c r="AF409" s="4" t="s">
        <v>554</v>
      </c>
      <c r="AG409">
        <v>2017</v>
      </c>
      <c r="AH409" s="20">
        <v>42926</v>
      </c>
    </row>
    <row r="410" spans="1:34" ht="51">
      <c r="A410">
        <v>2017</v>
      </c>
      <c r="B410" t="s">
        <v>741</v>
      </c>
      <c r="C410" t="s">
        <v>2</v>
      </c>
      <c r="D410"/>
      <c r="E410" s="23" t="s">
        <v>118</v>
      </c>
      <c r="F410" s="23" t="s">
        <v>118</v>
      </c>
      <c r="G410"/>
      <c r="H410" s="5" t="s">
        <v>146</v>
      </c>
      <c r="I410" s="5" t="s">
        <v>201</v>
      </c>
      <c r="J410" t="s">
        <v>255</v>
      </c>
      <c r="K410" s="27" t="s">
        <v>768</v>
      </c>
      <c r="L410" s="5" t="s">
        <v>11</v>
      </c>
      <c r="M410"/>
      <c r="N410"/>
      <c r="O410" s="5" t="s">
        <v>274</v>
      </c>
      <c r="P410" s="5" t="s">
        <v>275</v>
      </c>
      <c r="Q410" s="5" t="s">
        <v>281</v>
      </c>
      <c r="R410" s="5" t="s">
        <v>274</v>
      </c>
      <c r="S410" s="5" t="s">
        <v>275</v>
      </c>
      <c r="T410" s="5" t="s">
        <v>276</v>
      </c>
      <c r="U410" s="27" t="s">
        <v>768</v>
      </c>
      <c r="V410" s="20">
        <v>42901</v>
      </c>
      <c r="W410" s="20">
        <v>42901</v>
      </c>
      <c r="X410">
        <v>118</v>
      </c>
      <c r="Y410">
        <v>400</v>
      </c>
      <c r="Z410">
        <v>0</v>
      </c>
      <c r="AA410"/>
      <c r="AB410"/>
      <c r="AC410"/>
      <c r="AD410"/>
      <c r="AE410" s="20">
        <v>42926</v>
      </c>
      <c r="AF410" s="4" t="s">
        <v>554</v>
      </c>
      <c r="AG410">
        <v>2017</v>
      </c>
      <c r="AH410" s="20">
        <v>42926</v>
      </c>
    </row>
    <row r="411" spans="1:34" ht="51">
      <c r="A411">
        <v>2017</v>
      </c>
      <c r="B411" t="s">
        <v>741</v>
      </c>
      <c r="C411" t="s">
        <v>2</v>
      </c>
      <c r="D411"/>
      <c r="E411" s="23" t="s">
        <v>111</v>
      </c>
      <c r="F411" s="23" t="s">
        <v>111</v>
      </c>
      <c r="G411"/>
      <c r="H411" s="5" t="s">
        <v>139</v>
      </c>
      <c r="I411" s="5" t="s">
        <v>192</v>
      </c>
      <c r="J411" t="s">
        <v>216</v>
      </c>
      <c r="K411" s="27" t="s">
        <v>768</v>
      </c>
      <c r="L411" s="5" t="s">
        <v>11</v>
      </c>
      <c r="M411"/>
      <c r="N411"/>
      <c r="O411" s="5" t="s">
        <v>274</v>
      </c>
      <c r="P411" s="5" t="s">
        <v>275</v>
      </c>
      <c r="Q411" s="5" t="s">
        <v>281</v>
      </c>
      <c r="R411" s="5" t="s">
        <v>274</v>
      </c>
      <c r="S411" s="5" t="s">
        <v>275</v>
      </c>
      <c r="T411" s="5" t="s">
        <v>276</v>
      </c>
      <c r="U411" s="27" t="s">
        <v>768</v>
      </c>
      <c r="V411" s="20">
        <v>42901</v>
      </c>
      <c r="W411" s="20">
        <v>42901</v>
      </c>
      <c r="X411">
        <v>119</v>
      </c>
      <c r="Y411">
        <v>300</v>
      </c>
      <c r="Z411">
        <v>0</v>
      </c>
      <c r="AA411"/>
      <c r="AB411"/>
      <c r="AC411"/>
      <c r="AD411"/>
      <c r="AE411" s="20">
        <v>42926</v>
      </c>
      <c r="AF411" s="4" t="s">
        <v>554</v>
      </c>
      <c r="AG411">
        <v>2017</v>
      </c>
      <c r="AH411" s="20">
        <v>42926</v>
      </c>
    </row>
    <row r="412" spans="1:34" ht="38.25">
      <c r="A412">
        <v>2017</v>
      </c>
      <c r="B412" t="s">
        <v>741</v>
      </c>
      <c r="C412" t="s">
        <v>2</v>
      </c>
      <c r="D412"/>
      <c r="E412" s="23" t="s">
        <v>677</v>
      </c>
      <c r="F412" s="23" t="s">
        <v>677</v>
      </c>
      <c r="G412"/>
      <c r="H412" s="5" t="s">
        <v>678</v>
      </c>
      <c r="I412" s="5" t="s">
        <v>679</v>
      </c>
      <c r="J412" t="s">
        <v>235</v>
      </c>
      <c r="K412" s="27" t="s">
        <v>769</v>
      </c>
      <c r="L412" s="5" t="s">
        <v>11</v>
      </c>
      <c r="M412"/>
      <c r="N412"/>
      <c r="O412" s="5" t="s">
        <v>274</v>
      </c>
      <c r="P412" s="5" t="s">
        <v>275</v>
      </c>
      <c r="Q412" s="5" t="s">
        <v>281</v>
      </c>
      <c r="R412" s="5" t="s">
        <v>274</v>
      </c>
      <c r="S412" s="5" t="s">
        <v>275</v>
      </c>
      <c r="T412" s="5" t="s">
        <v>279</v>
      </c>
      <c r="U412" s="27" t="s">
        <v>769</v>
      </c>
      <c r="V412" s="20">
        <v>42901</v>
      </c>
      <c r="W412" s="20">
        <v>42901</v>
      </c>
      <c r="X412">
        <v>120</v>
      </c>
      <c r="Y412">
        <v>300</v>
      </c>
      <c r="Z412">
        <v>0</v>
      </c>
      <c r="AA412"/>
      <c r="AB412"/>
      <c r="AC412"/>
      <c r="AD412"/>
      <c r="AE412" s="20">
        <v>42926</v>
      </c>
      <c r="AF412" s="4" t="s">
        <v>554</v>
      </c>
      <c r="AG412">
        <v>2017</v>
      </c>
      <c r="AH412" s="20">
        <v>42926</v>
      </c>
    </row>
    <row r="413" spans="1:34" ht="38.25">
      <c r="A413">
        <v>2017</v>
      </c>
      <c r="B413" t="s">
        <v>741</v>
      </c>
      <c r="C413" t="s">
        <v>2</v>
      </c>
      <c r="D413"/>
      <c r="E413" s="23" t="s">
        <v>755</v>
      </c>
      <c r="F413" s="23" t="s">
        <v>755</v>
      </c>
      <c r="G413"/>
      <c r="H413" s="5" t="s">
        <v>756</v>
      </c>
      <c r="I413" s="5" t="s">
        <v>718</v>
      </c>
      <c r="J413" t="s">
        <v>757</v>
      </c>
      <c r="K413" s="27" t="s">
        <v>769</v>
      </c>
      <c r="L413" s="5" t="s">
        <v>11</v>
      </c>
      <c r="M413"/>
      <c r="N413"/>
      <c r="O413" s="5" t="s">
        <v>274</v>
      </c>
      <c r="P413" s="5" t="s">
        <v>275</v>
      </c>
      <c r="Q413" s="5" t="s">
        <v>281</v>
      </c>
      <c r="R413" s="5" t="s">
        <v>274</v>
      </c>
      <c r="S413" s="5" t="s">
        <v>275</v>
      </c>
      <c r="T413" s="5" t="s">
        <v>279</v>
      </c>
      <c r="U413" s="27" t="s">
        <v>769</v>
      </c>
      <c r="V413" s="20">
        <v>42901</v>
      </c>
      <c r="W413" s="20">
        <v>42901</v>
      </c>
      <c r="X413">
        <v>121</v>
      </c>
      <c r="Y413">
        <v>300</v>
      </c>
      <c r="Z413">
        <v>0</v>
      </c>
      <c r="AA413"/>
      <c r="AB413"/>
      <c r="AC413"/>
      <c r="AD413"/>
      <c r="AE413" s="20">
        <v>42926</v>
      </c>
      <c r="AF413" s="4" t="s">
        <v>554</v>
      </c>
      <c r="AG413">
        <v>2017</v>
      </c>
      <c r="AH413" s="20">
        <v>42926</v>
      </c>
    </row>
    <row r="414" spans="1:34" ht="38.25">
      <c r="A414">
        <v>2017</v>
      </c>
      <c r="B414" t="s">
        <v>741</v>
      </c>
      <c r="C414" t="s">
        <v>2</v>
      </c>
      <c r="D414"/>
      <c r="E414" s="23" t="s">
        <v>110</v>
      </c>
      <c r="F414" s="23" t="s">
        <v>110</v>
      </c>
      <c r="G414"/>
      <c r="H414" s="5" t="s">
        <v>140</v>
      </c>
      <c r="I414" s="5" t="s">
        <v>193</v>
      </c>
      <c r="J414" t="s">
        <v>193</v>
      </c>
      <c r="K414" s="27" t="s">
        <v>769</v>
      </c>
      <c r="L414" s="5" t="s">
        <v>11</v>
      </c>
      <c r="M414"/>
      <c r="N414"/>
      <c r="O414" s="5" t="s">
        <v>274</v>
      </c>
      <c r="P414" s="5" t="s">
        <v>275</v>
      </c>
      <c r="Q414" s="5" t="s">
        <v>281</v>
      </c>
      <c r="R414" s="5" t="s">
        <v>274</v>
      </c>
      <c r="S414" s="5" t="s">
        <v>275</v>
      </c>
      <c r="T414" s="5" t="s">
        <v>279</v>
      </c>
      <c r="U414" s="27" t="s">
        <v>769</v>
      </c>
      <c r="V414" s="20">
        <v>42901</v>
      </c>
      <c r="W414" s="20">
        <v>42901</v>
      </c>
      <c r="X414">
        <v>122</v>
      </c>
      <c r="Y414">
        <v>1200</v>
      </c>
      <c r="Z414">
        <v>0</v>
      </c>
      <c r="AA414"/>
      <c r="AB414"/>
      <c r="AC414"/>
      <c r="AD414"/>
      <c r="AE414" s="20">
        <v>42926</v>
      </c>
      <c r="AF414" s="4" t="s">
        <v>554</v>
      </c>
      <c r="AG414">
        <v>2017</v>
      </c>
      <c r="AH414" s="20">
        <v>42926</v>
      </c>
    </row>
    <row r="415" spans="1:34" ht="51">
      <c r="A415">
        <v>2017</v>
      </c>
      <c r="B415" t="s">
        <v>741</v>
      </c>
      <c r="C415" t="s">
        <v>2</v>
      </c>
      <c r="D415"/>
      <c r="E415" s="23" t="s">
        <v>117</v>
      </c>
      <c r="F415" s="23" t="s">
        <v>117</v>
      </c>
      <c r="G415"/>
      <c r="H415" s="5" t="s">
        <v>138</v>
      </c>
      <c r="I415" s="5" t="s">
        <v>191</v>
      </c>
      <c r="J415" t="s">
        <v>251</v>
      </c>
      <c r="K415" s="27" t="s">
        <v>770</v>
      </c>
      <c r="L415" s="5" t="s">
        <v>11</v>
      </c>
      <c r="M415"/>
      <c r="N415"/>
      <c r="O415" s="5" t="s">
        <v>274</v>
      </c>
      <c r="P415" s="5" t="s">
        <v>275</v>
      </c>
      <c r="Q415" s="5" t="s">
        <v>281</v>
      </c>
      <c r="R415" s="5" t="s">
        <v>274</v>
      </c>
      <c r="S415" s="5" t="s">
        <v>275</v>
      </c>
      <c r="T415" s="5" t="s">
        <v>276</v>
      </c>
      <c r="U415" s="27" t="s">
        <v>770</v>
      </c>
      <c r="V415" s="20">
        <v>42901</v>
      </c>
      <c r="W415" s="20">
        <v>42901</v>
      </c>
      <c r="X415">
        <v>123</v>
      </c>
      <c r="Y415">
        <f>500+62+1067</f>
        <v>1629</v>
      </c>
      <c r="Z415">
        <v>0</v>
      </c>
      <c r="AA415"/>
      <c r="AB415"/>
      <c r="AC415"/>
      <c r="AD415"/>
      <c r="AE415" s="20">
        <v>42926</v>
      </c>
      <c r="AF415" s="4" t="s">
        <v>554</v>
      </c>
      <c r="AG415">
        <v>2017</v>
      </c>
      <c r="AH415" s="20">
        <v>42926</v>
      </c>
    </row>
    <row r="416" spans="1:34" ht="38.25">
      <c r="A416">
        <v>2017</v>
      </c>
      <c r="B416" t="s">
        <v>741</v>
      </c>
      <c r="C416" t="s">
        <v>2</v>
      </c>
      <c r="D416"/>
      <c r="E416" s="23" t="s">
        <v>111</v>
      </c>
      <c r="F416" s="23" t="s">
        <v>111</v>
      </c>
      <c r="G416"/>
      <c r="H416" s="5" t="s">
        <v>674</v>
      </c>
      <c r="I416" s="5" t="s">
        <v>192</v>
      </c>
      <c r="J416" t="s">
        <v>216</v>
      </c>
      <c r="K416" s="27" t="s">
        <v>771</v>
      </c>
      <c r="L416" s="5" t="s">
        <v>11</v>
      </c>
      <c r="M416"/>
      <c r="N416"/>
      <c r="O416" s="5" t="s">
        <v>274</v>
      </c>
      <c r="P416" s="5" t="s">
        <v>275</v>
      </c>
      <c r="Q416" s="5" t="s">
        <v>281</v>
      </c>
      <c r="R416" s="5" t="s">
        <v>274</v>
      </c>
      <c r="S416" s="5" t="s">
        <v>275</v>
      </c>
      <c r="T416" s="5" t="s">
        <v>276</v>
      </c>
      <c r="U416" s="27" t="s">
        <v>771</v>
      </c>
      <c r="V416" s="20">
        <v>42907</v>
      </c>
      <c r="W416" s="20">
        <v>42907</v>
      </c>
      <c r="X416">
        <v>124</v>
      </c>
      <c r="Y416">
        <f>300+62+938</f>
        <v>1300</v>
      </c>
      <c r="Z416">
        <v>0</v>
      </c>
      <c r="AA416"/>
      <c r="AB416"/>
      <c r="AC416"/>
      <c r="AD416"/>
      <c r="AE416" s="20">
        <v>42926</v>
      </c>
      <c r="AF416" s="4" t="s">
        <v>554</v>
      </c>
      <c r="AG416">
        <v>2017</v>
      </c>
      <c r="AH416" s="20">
        <v>42926</v>
      </c>
    </row>
    <row r="417" spans="1:34" ht="38.25">
      <c r="A417">
        <v>2017</v>
      </c>
      <c r="B417" t="s">
        <v>741</v>
      </c>
      <c r="C417" t="s">
        <v>2</v>
      </c>
      <c r="D417"/>
      <c r="E417" s="23" t="s">
        <v>111</v>
      </c>
      <c r="F417" s="23" t="s">
        <v>111</v>
      </c>
      <c r="G417"/>
      <c r="H417" s="5" t="s">
        <v>169</v>
      </c>
      <c r="I417" s="5" t="s">
        <v>196</v>
      </c>
      <c r="J417" t="s">
        <v>196</v>
      </c>
      <c r="K417" s="27" t="s">
        <v>772</v>
      </c>
      <c r="L417" s="5" t="s">
        <v>11</v>
      </c>
      <c r="M417"/>
      <c r="N417"/>
      <c r="O417" s="5" t="s">
        <v>274</v>
      </c>
      <c r="P417" s="5" t="s">
        <v>275</v>
      </c>
      <c r="Q417" s="5" t="s">
        <v>281</v>
      </c>
      <c r="R417" s="5" t="s">
        <v>274</v>
      </c>
      <c r="S417" s="5" t="s">
        <v>275</v>
      </c>
      <c r="T417" s="5" t="s">
        <v>279</v>
      </c>
      <c r="U417" s="27" t="s">
        <v>772</v>
      </c>
      <c r="V417" s="20">
        <v>42900</v>
      </c>
      <c r="W417" s="20">
        <v>42900</v>
      </c>
      <c r="X417">
        <v>125</v>
      </c>
      <c r="Y417">
        <f>300+800</f>
        <v>1100</v>
      </c>
      <c r="Z417">
        <v>0</v>
      </c>
      <c r="AA417"/>
      <c r="AB417"/>
      <c r="AC417"/>
      <c r="AD417"/>
      <c r="AE417" s="20">
        <v>42926</v>
      </c>
      <c r="AF417" s="4" t="s">
        <v>554</v>
      </c>
      <c r="AG417">
        <v>2017</v>
      </c>
      <c r="AH417" s="20">
        <v>42926</v>
      </c>
    </row>
    <row r="418" spans="1:34" ht="38.25">
      <c r="A418">
        <v>2017</v>
      </c>
      <c r="B418" t="s">
        <v>741</v>
      </c>
      <c r="C418" t="s">
        <v>2</v>
      </c>
      <c r="D418"/>
      <c r="E418" s="23" t="s">
        <v>714</v>
      </c>
      <c r="F418" s="23" t="s">
        <v>714</v>
      </c>
      <c r="G418"/>
      <c r="H418" s="5" t="s">
        <v>669</v>
      </c>
      <c r="I418" s="5" t="s">
        <v>183</v>
      </c>
      <c r="J418" t="s">
        <v>193</v>
      </c>
      <c r="K418" s="27" t="s">
        <v>772</v>
      </c>
      <c r="L418" s="5" t="s">
        <v>11</v>
      </c>
      <c r="M418"/>
      <c r="N418"/>
      <c r="O418" s="5" t="s">
        <v>274</v>
      </c>
      <c r="P418" s="5" t="s">
        <v>275</v>
      </c>
      <c r="Q418" s="5" t="s">
        <v>281</v>
      </c>
      <c r="R418" s="5" t="s">
        <v>274</v>
      </c>
      <c r="S418" s="5" t="s">
        <v>275</v>
      </c>
      <c r="T418" s="5" t="s">
        <v>279</v>
      </c>
      <c r="U418" s="27" t="s">
        <v>772</v>
      </c>
      <c r="V418" s="20">
        <v>42900</v>
      </c>
      <c r="W418" s="20">
        <v>42900</v>
      </c>
      <c r="X418">
        <v>126</v>
      </c>
      <c r="Y418">
        <v>300</v>
      </c>
      <c r="Z418">
        <v>0</v>
      </c>
      <c r="AA418"/>
      <c r="AB418"/>
      <c r="AC418"/>
      <c r="AD418"/>
      <c r="AE418" s="20">
        <v>42926</v>
      </c>
      <c r="AF418" s="4" t="s">
        <v>554</v>
      </c>
      <c r="AG418">
        <v>2017</v>
      </c>
      <c r="AH418" s="20">
        <v>42926</v>
      </c>
    </row>
    <row r="419" spans="1:34" ht="63.75">
      <c r="A419">
        <v>2017</v>
      </c>
      <c r="B419" t="s">
        <v>741</v>
      </c>
      <c r="C419" t="s">
        <v>2</v>
      </c>
      <c r="D419"/>
      <c r="E419" s="23" t="s">
        <v>121</v>
      </c>
      <c r="F419" s="23" t="s">
        <v>121</v>
      </c>
      <c r="G419"/>
      <c r="H419" s="5" t="s">
        <v>507</v>
      </c>
      <c r="I419" s="5" t="s">
        <v>508</v>
      </c>
      <c r="J419" t="s">
        <v>222</v>
      </c>
      <c r="K419" s="27" t="s">
        <v>773</v>
      </c>
      <c r="L419" s="5" t="s">
        <v>11</v>
      </c>
      <c r="M419"/>
      <c r="N419"/>
      <c r="O419" s="5" t="s">
        <v>274</v>
      </c>
      <c r="P419" s="5" t="s">
        <v>275</v>
      </c>
      <c r="Q419" s="5" t="s">
        <v>281</v>
      </c>
      <c r="R419" s="5" t="s">
        <v>274</v>
      </c>
      <c r="S419" s="5" t="s">
        <v>275</v>
      </c>
      <c r="T419" s="5" t="s">
        <v>279</v>
      </c>
      <c r="U419" s="27" t="s">
        <v>773</v>
      </c>
      <c r="V419" s="20">
        <v>42915</v>
      </c>
      <c r="W419" s="20">
        <v>42915</v>
      </c>
      <c r="X419">
        <v>127</v>
      </c>
      <c r="Y419">
        <f>400+61+629.2</f>
        <v>1090.2</v>
      </c>
      <c r="Z419">
        <v>0</v>
      </c>
      <c r="AA419"/>
      <c r="AB419"/>
      <c r="AC419"/>
      <c r="AD419"/>
      <c r="AE419" s="20">
        <v>42926</v>
      </c>
      <c r="AF419" s="4" t="s">
        <v>554</v>
      </c>
      <c r="AG419">
        <v>2017</v>
      </c>
      <c r="AH419" s="20">
        <v>42926</v>
      </c>
    </row>
    <row r="420" spans="1:34" ht="38.25">
      <c r="A420">
        <v>2017</v>
      </c>
      <c r="B420" t="s">
        <v>741</v>
      </c>
      <c r="C420" t="s">
        <v>2</v>
      </c>
      <c r="D420"/>
      <c r="E420" s="23" t="s">
        <v>110</v>
      </c>
      <c r="F420" s="23" t="s">
        <v>110</v>
      </c>
      <c r="G420"/>
      <c r="H420" s="5" t="s">
        <v>774</v>
      </c>
      <c r="I420" s="5" t="s">
        <v>268</v>
      </c>
      <c r="J420" s="5" t="s">
        <v>256</v>
      </c>
      <c r="K420" s="27" t="s">
        <v>775</v>
      </c>
      <c r="L420" s="5" t="s">
        <v>11</v>
      </c>
      <c r="M420"/>
      <c r="N420"/>
      <c r="O420" s="5" t="s">
        <v>274</v>
      </c>
      <c r="P420" s="5" t="s">
        <v>275</v>
      </c>
      <c r="Q420" s="5" t="s">
        <v>281</v>
      </c>
      <c r="R420" s="5" t="s">
        <v>274</v>
      </c>
      <c r="S420" s="5" t="s">
        <v>275</v>
      </c>
      <c r="T420" s="5" t="s">
        <v>276</v>
      </c>
      <c r="U420" s="27" t="s">
        <v>775</v>
      </c>
      <c r="V420" s="20">
        <v>42915</v>
      </c>
      <c r="W420" s="20">
        <v>42915</v>
      </c>
      <c r="X420">
        <v>128</v>
      </c>
      <c r="Y420">
        <f>400+62+612.28</f>
        <v>1074.28</v>
      </c>
      <c r="Z420">
        <v>0</v>
      </c>
      <c r="AA420"/>
      <c r="AB420"/>
      <c r="AC420"/>
      <c r="AD420"/>
      <c r="AE420" s="20">
        <v>42926</v>
      </c>
      <c r="AF420" s="4" t="s">
        <v>554</v>
      </c>
      <c r="AG420">
        <v>2017</v>
      </c>
      <c r="AH420" s="20">
        <v>42926</v>
      </c>
    </row>
    <row r="421" spans="1:34" ht="76.5">
      <c r="A421">
        <v>2017</v>
      </c>
      <c r="B421" t="s">
        <v>741</v>
      </c>
      <c r="C421" t="s">
        <v>2</v>
      </c>
      <c r="D421"/>
      <c r="E421" s="23" t="s">
        <v>117</v>
      </c>
      <c r="F421" s="23" t="s">
        <v>117</v>
      </c>
      <c r="G421"/>
      <c r="H421" s="5" t="s">
        <v>138</v>
      </c>
      <c r="I421" s="5" t="s">
        <v>191</v>
      </c>
      <c r="J421" t="s">
        <v>251</v>
      </c>
      <c r="K421" s="27" t="s">
        <v>776</v>
      </c>
      <c r="L421" s="5" t="s">
        <v>11</v>
      </c>
      <c r="M421"/>
      <c r="N421"/>
      <c r="O421" s="5" t="s">
        <v>274</v>
      </c>
      <c r="P421" s="5" t="s">
        <v>275</v>
      </c>
      <c r="Q421" s="5" t="s">
        <v>281</v>
      </c>
      <c r="R421" s="5" t="s">
        <v>274</v>
      </c>
      <c r="S421" s="5" t="s">
        <v>275</v>
      </c>
      <c r="T421" s="5" t="s">
        <v>276</v>
      </c>
      <c r="U421" s="27" t="s">
        <v>776</v>
      </c>
      <c r="V421" s="20">
        <v>42919</v>
      </c>
      <c r="W421" s="20">
        <v>42919</v>
      </c>
      <c r="X421">
        <v>129</v>
      </c>
      <c r="Y421">
        <v>1700</v>
      </c>
      <c r="Z421">
        <v>0</v>
      </c>
      <c r="AA421"/>
      <c r="AB421"/>
      <c r="AC421"/>
      <c r="AD421"/>
      <c r="AE421" s="20">
        <v>42926</v>
      </c>
      <c r="AF421" s="4" t="s">
        <v>554</v>
      </c>
      <c r="AG421">
        <v>2017</v>
      </c>
      <c r="AH421" s="20">
        <v>42926</v>
      </c>
    </row>
    <row r="422" spans="1:34" ht="76.5">
      <c r="A422">
        <v>2017</v>
      </c>
      <c r="B422" t="s">
        <v>777</v>
      </c>
      <c r="C422" t="s">
        <v>2</v>
      </c>
      <c r="D422"/>
      <c r="E422" s="23" t="s">
        <v>118</v>
      </c>
      <c r="F422" s="23" t="s">
        <v>118</v>
      </c>
      <c r="G422"/>
      <c r="H422" s="5" t="s">
        <v>653</v>
      </c>
      <c r="I422" s="5" t="s">
        <v>612</v>
      </c>
      <c r="J422" t="s">
        <v>654</v>
      </c>
      <c r="K422" s="28" t="s">
        <v>781</v>
      </c>
      <c r="L422" s="5" t="s">
        <v>11</v>
      </c>
      <c r="M422"/>
      <c r="N422"/>
      <c r="O422" s="5" t="s">
        <v>274</v>
      </c>
      <c r="P422" s="5" t="s">
        <v>275</v>
      </c>
      <c r="Q422" s="5" t="s">
        <v>281</v>
      </c>
      <c r="R422" s="5" t="s">
        <v>274</v>
      </c>
      <c r="S422" s="5" t="s">
        <v>275</v>
      </c>
      <c r="T422" s="5" t="s">
        <v>276</v>
      </c>
      <c r="U422" s="28" t="s">
        <v>781</v>
      </c>
      <c r="V422" s="20">
        <v>42921</v>
      </c>
      <c r="W422" s="20">
        <v>42921</v>
      </c>
      <c r="X422">
        <v>130</v>
      </c>
      <c r="Y422">
        <v>1000</v>
      </c>
      <c r="Z422">
        <v>0</v>
      </c>
      <c r="AA422"/>
      <c r="AB422"/>
      <c r="AC422"/>
      <c r="AD422"/>
      <c r="AE422" s="20">
        <v>42957</v>
      </c>
      <c r="AF422" s="4" t="s">
        <v>554</v>
      </c>
      <c r="AG422">
        <v>2017</v>
      </c>
      <c r="AH422" s="20">
        <v>42957</v>
      </c>
    </row>
    <row r="423" spans="1:34" ht="76.5">
      <c r="A423">
        <v>2017</v>
      </c>
      <c r="B423" t="s">
        <v>777</v>
      </c>
      <c r="C423" t="s">
        <v>2</v>
      </c>
      <c r="D423"/>
      <c r="E423" s="23" t="s">
        <v>116</v>
      </c>
      <c r="F423" s="23" t="s">
        <v>116</v>
      </c>
      <c r="G423"/>
      <c r="H423" s="5" t="s">
        <v>303</v>
      </c>
      <c r="I423" s="5" t="s">
        <v>190</v>
      </c>
      <c r="J423"/>
      <c r="K423" s="28" t="s">
        <v>781</v>
      </c>
      <c r="L423" s="5" t="s">
        <v>11</v>
      </c>
      <c r="M423"/>
      <c r="N423"/>
      <c r="O423" s="5" t="s">
        <v>274</v>
      </c>
      <c r="P423" s="5" t="s">
        <v>275</v>
      </c>
      <c r="Q423" s="5" t="s">
        <v>281</v>
      </c>
      <c r="R423" s="5" t="s">
        <v>274</v>
      </c>
      <c r="S423" s="5" t="s">
        <v>275</v>
      </c>
      <c r="T423" s="5" t="s">
        <v>276</v>
      </c>
      <c r="U423" s="28" t="s">
        <v>781</v>
      </c>
      <c r="V423" s="20">
        <v>42921</v>
      </c>
      <c r="W423" s="20">
        <v>42921</v>
      </c>
      <c r="X423">
        <v>131</v>
      </c>
      <c r="Y423">
        <v>1000</v>
      </c>
      <c r="Z423">
        <v>0</v>
      </c>
      <c r="AA423"/>
      <c r="AB423"/>
      <c r="AC423"/>
      <c r="AD423"/>
      <c r="AE423" s="20">
        <v>42957</v>
      </c>
      <c r="AF423" s="4" t="s">
        <v>554</v>
      </c>
      <c r="AG423">
        <v>2017</v>
      </c>
      <c r="AH423" s="20">
        <v>42957</v>
      </c>
    </row>
    <row r="424" spans="1:34" ht="76.5">
      <c r="A424">
        <v>2017</v>
      </c>
      <c r="B424" t="s">
        <v>777</v>
      </c>
      <c r="C424" t="s">
        <v>2</v>
      </c>
      <c r="D424"/>
      <c r="E424" s="23" t="s">
        <v>110</v>
      </c>
      <c r="F424" s="23" t="s">
        <v>110</v>
      </c>
      <c r="G424"/>
      <c r="H424" s="5" t="s">
        <v>137</v>
      </c>
      <c r="I424" s="5" t="s">
        <v>188</v>
      </c>
      <c r="J424" t="s">
        <v>250</v>
      </c>
      <c r="K424" s="28" t="s">
        <v>781</v>
      </c>
      <c r="L424" s="5" t="s">
        <v>11</v>
      </c>
      <c r="M424"/>
      <c r="N424"/>
      <c r="O424" s="5" t="s">
        <v>274</v>
      </c>
      <c r="P424" s="5" t="s">
        <v>275</v>
      </c>
      <c r="Q424" s="5" t="s">
        <v>281</v>
      </c>
      <c r="R424" s="5" t="s">
        <v>274</v>
      </c>
      <c r="S424" s="5" t="s">
        <v>275</v>
      </c>
      <c r="T424" s="5" t="s">
        <v>276</v>
      </c>
      <c r="U424" s="28" t="s">
        <v>781</v>
      </c>
      <c r="V424" s="20">
        <v>42921</v>
      </c>
      <c r="W424" s="20">
        <v>42921</v>
      </c>
      <c r="X424">
        <v>132</v>
      </c>
      <c r="Y424">
        <v>1250</v>
      </c>
      <c r="Z424">
        <v>0</v>
      </c>
      <c r="AA424"/>
      <c r="AB424"/>
      <c r="AC424"/>
      <c r="AD424"/>
      <c r="AE424" s="20">
        <v>42957</v>
      </c>
      <c r="AF424" s="4" t="s">
        <v>554</v>
      </c>
      <c r="AG424">
        <v>2017</v>
      </c>
      <c r="AH424" s="20">
        <v>42957</v>
      </c>
    </row>
    <row r="425" spans="1:34" ht="76.5">
      <c r="A425">
        <v>2017</v>
      </c>
      <c r="B425" t="s">
        <v>777</v>
      </c>
      <c r="C425" t="s">
        <v>2</v>
      </c>
      <c r="D425"/>
      <c r="E425" s="23" t="s">
        <v>792</v>
      </c>
      <c r="F425" s="23" t="s">
        <v>792</v>
      </c>
      <c r="G425"/>
      <c r="H425" s="5" t="s">
        <v>136</v>
      </c>
      <c r="I425" s="5" t="s">
        <v>187</v>
      </c>
      <c r="J425" t="s">
        <v>249</v>
      </c>
      <c r="K425" s="28" t="s">
        <v>781</v>
      </c>
      <c r="L425" s="5" t="s">
        <v>11</v>
      </c>
      <c r="M425"/>
      <c r="N425"/>
      <c r="O425" s="5" t="s">
        <v>274</v>
      </c>
      <c r="P425" s="5" t="s">
        <v>275</v>
      </c>
      <c r="Q425" s="5" t="s">
        <v>281</v>
      </c>
      <c r="R425" s="5" t="s">
        <v>274</v>
      </c>
      <c r="S425" s="5" t="s">
        <v>275</v>
      </c>
      <c r="T425" s="5" t="s">
        <v>276</v>
      </c>
      <c r="U425" s="28" t="s">
        <v>781</v>
      </c>
      <c r="V425" s="20">
        <v>42921</v>
      </c>
      <c r="W425" s="20">
        <v>42921</v>
      </c>
      <c r="X425">
        <v>133</v>
      </c>
      <c r="Y425">
        <v>2400</v>
      </c>
      <c r="Z425">
        <v>0</v>
      </c>
      <c r="AA425"/>
      <c r="AB425"/>
      <c r="AC425"/>
      <c r="AD425"/>
      <c r="AE425" s="20">
        <v>42957</v>
      </c>
      <c r="AF425" s="4" t="s">
        <v>554</v>
      </c>
      <c r="AG425">
        <v>2017</v>
      </c>
      <c r="AH425" s="20">
        <v>42957</v>
      </c>
    </row>
    <row r="426" spans="1:34" ht="38.25">
      <c r="A426">
        <v>2017</v>
      </c>
      <c r="B426" t="s">
        <v>777</v>
      </c>
      <c r="C426" t="s">
        <v>2</v>
      </c>
      <c r="D426"/>
      <c r="E426" s="23" t="s">
        <v>118</v>
      </c>
      <c r="F426" s="23" t="s">
        <v>118</v>
      </c>
      <c r="G426"/>
      <c r="H426" s="5" t="s">
        <v>146</v>
      </c>
      <c r="I426" s="5" t="s">
        <v>201</v>
      </c>
      <c r="J426" t="s">
        <v>255</v>
      </c>
      <c r="K426" s="28" t="s">
        <v>782</v>
      </c>
      <c r="L426" s="5" t="s">
        <v>11</v>
      </c>
      <c r="M426"/>
      <c r="N426"/>
      <c r="O426" s="5" t="s">
        <v>274</v>
      </c>
      <c r="P426" s="5" t="s">
        <v>275</v>
      </c>
      <c r="Q426" s="5" t="s">
        <v>281</v>
      </c>
      <c r="R426" s="5" t="s">
        <v>274</v>
      </c>
      <c r="S426" s="5" t="s">
        <v>275</v>
      </c>
      <c r="T426" s="5" t="s">
        <v>276</v>
      </c>
      <c r="U426" s="28" t="s">
        <v>782</v>
      </c>
      <c r="V426" s="20">
        <v>42923</v>
      </c>
      <c r="W426" s="20">
        <v>42925</v>
      </c>
      <c r="X426">
        <v>134</v>
      </c>
      <c r="Y426">
        <v>1250</v>
      </c>
      <c r="Z426"/>
      <c r="AA426"/>
      <c r="AB426" s="37" t="s">
        <v>1354</v>
      </c>
      <c r="AC426"/>
      <c r="AD426"/>
      <c r="AE426" s="20">
        <v>42957</v>
      </c>
      <c r="AF426" s="4" t="s">
        <v>554</v>
      </c>
      <c r="AG426">
        <v>2017</v>
      </c>
      <c r="AH426" s="20">
        <v>42957</v>
      </c>
    </row>
    <row r="427" spans="1:34" ht="38.25">
      <c r="A427">
        <v>2017</v>
      </c>
      <c r="B427" t="s">
        <v>777</v>
      </c>
      <c r="C427" t="s">
        <v>2</v>
      </c>
      <c r="D427"/>
      <c r="E427" s="23" t="s">
        <v>117</v>
      </c>
      <c r="F427" s="23" t="s">
        <v>117</v>
      </c>
      <c r="G427"/>
      <c r="H427" s="5" t="s">
        <v>533</v>
      </c>
      <c r="I427" s="5" t="s">
        <v>191</v>
      </c>
      <c r="J427" t="s">
        <v>251</v>
      </c>
      <c r="K427" s="28" t="s">
        <v>782</v>
      </c>
      <c r="L427" s="5" t="s">
        <v>11</v>
      </c>
      <c r="M427"/>
      <c r="N427"/>
      <c r="O427" s="5" t="s">
        <v>274</v>
      </c>
      <c r="P427" s="5" t="s">
        <v>275</v>
      </c>
      <c r="Q427" s="5" t="s">
        <v>281</v>
      </c>
      <c r="R427" s="5" t="s">
        <v>274</v>
      </c>
      <c r="S427" s="5" t="s">
        <v>275</v>
      </c>
      <c r="T427" s="5" t="s">
        <v>276</v>
      </c>
      <c r="U427" s="28" t="s">
        <v>782</v>
      </c>
      <c r="V427" s="20">
        <v>42923</v>
      </c>
      <c r="W427" s="20">
        <v>42925</v>
      </c>
      <c r="X427">
        <v>135</v>
      </c>
      <c r="Y427">
        <f>1350+500</f>
        <v>1850</v>
      </c>
      <c r="Z427">
        <v>1200</v>
      </c>
      <c r="AA427"/>
      <c r="AB427"/>
      <c r="AC427"/>
      <c r="AD427"/>
      <c r="AE427" s="20">
        <v>42957</v>
      </c>
      <c r="AF427" s="4" t="s">
        <v>554</v>
      </c>
      <c r="AG427">
        <v>2017</v>
      </c>
      <c r="AH427" s="20">
        <v>42957</v>
      </c>
    </row>
    <row r="428" spans="1:34" ht="38.25">
      <c r="A428">
        <v>2017</v>
      </c>
      <c r="B428" t="s">
        <v>777</v>
      </c>
      <c r="C428" t="s">
        <v>2</v>
      </c>
      <c r="D428"/>
      <c r="E428" s="23" t="s">
        <v>110</v>
      </c>
      <c r="F428" s="23" t="s">
        <v>110</v>
      </c>
      <c r="G428"/>
      <c r="H428" s="5" t="s">
        <v>137</v>
      </c>
      <c r="I428" s="5" t="s">
        <v>188</v>
      </c>
      <c r="J428" t="s">
        <v>250</v>
      </c>
      <c r="K428" s="28" t="s">
        <v>783</v>
      </c>
      <c r="L428" s="5" t="s">
        <v>11</v>
      </c>
      <c r="M428"/>
      <c r="N428"/>
      <c r="O428" s="5" t="s">
        <v>274</v>
      </c>
      <c r="P428" s="5" t="s">
        <v>275</v>
      </c>
      <c r="Q428" s="5" t="s">
        <v>281</v>
      </c>
      <c r="R428" s="5" t="s">
        <v>274</v>
      </c>
      <c r="S428" s="5" t="s">
        <v>275</v>
      </c>
      <c r="T428" s="5" t="s">
        <v>276</v>
      </c>
      <c r="U428" s="28" t="s">
        <v>783</v>
      </c>
      <c r="V428" s="20">
        <v>42927</v>
      </c>
      <c r="W428" s="20">
        <v>42930</v>
      </c>
      <c r="X428">
        <v>136</v>
      </c>
      <c r="Y428">
        <f>2550+1000</f>
        <v>3550</v>
      </c>
      <c r="Z428">
        <v>0</v>
      </c>
      <c r="AA428"/>
      <c r="AB428"/>
      <c r="AC428"/>
      <c r="AD428"/>
      <c r="AE428" s="20">
        <v>42957</v>
      </c>
      <c r="AF428" s="4" t="s">
        <v>554</v>
      </c>
      <c r="AG428">
        <v>2017</v>
      </c>
      <c r="AH428" s="20">
        <v>42957</v>
      </c>
    </row>
    <row r="429" spans="1:34" ht="38.25">
      <c r="A429">
        <v>2017</v>
      </c>
      <c r="B429" t="s">
        <v>777</v>
      </c>
      <c r="C429" t="s">
        <v>2</v>
      </c>
      <c r="D429"/>
      <c r="E429" s="23" t="s">
        <v>116</v>
      </c>
      <c r="F429" s="23" t="s">
        <v>116</v>
      </c>
      <c r="G429"/>
      <c r="H429" s="5" t="s">
        <v>303</v>
      </c>
      <c r="I429" s="5" t="s">
        <v>190</v>
      </c>
      <c r="J429"/>
      <c r="K429" s="28" t="s">
        <v>783</v>
      </c>
      <c r="L429" s="5" t="s">
        <v>11</v>
      </c>
      <c r="M429"/>
      <c r="N429"/>
      <c r="O429" s="5" t="s">
        <v>274</v>
      </c>
      <c r="P429" s="5" t="s">
        <v>275</v>
      </c>
      <c r="Q429" s="5" t="s">
        <v>281</v>
      </c>
      <c r="R429" s="5" t="s">
        <v>274</v>
      </c>
      <c r="S429" s="5" t="s">
        <v>275</v>
      </c>
      <c r="T429" s="5" t="s">
        <v>276</v>
      </c>
      <c r="U429" s="28" t="s">
        <v>783</v>
      </c>
      <c r="V429" s="20">
        <v>42927</v>
      </c>
      <c r="W429" s="20">
        <v>42930</v>
      </c>
      <c r="X429">
        <v>137</v>
      </c>
      <c r="Y429">
        <v>2100</v>
      </c>
      <c r="Z429">
        <v>0</v>
      </c>
      <c r="AA429"/>
      <c r="AB429"/>
      <c r="AC429"/>
      <c r="AD429"/>
      <c r="AE429" s="20">
        <v>42957</v>
      </c>
      <c r="AF429" s="4" t="s">
        <v>554</v>
      </c>
      <c r="AG429">
        <v>2017</v>
      </c>
      <c r="AH429" s="20">
        <v>42957</v>
      </c>
    </row>
    <row r="430" spans="1:34" ht="76.5">
      <c r="A430">
        <v>2017</v>
      </c>
      <c r="B430" t="s">
        <v>777</v>
      </c>
      <c r="C430" t="s">
        <v>2</v>
      </c>
      <c r="D430"/>
      <c r="E430" s="23" t="s">
        <v>110</v>
      </c>
      <c r="F430" s="23" t="s">
        <v>110</v>
      </c>
      <c r="G430"/>
      <c r="H430" s="5" t="s">
        <v>140</v>
      </c>
      <c r="I430" s="5" t="s">
        <v>193</v>
      </c>
      <c r="J430" t="s">
        <v>193</v>
      </c>
      <c r="K430" s="28" t="s">
        <v>784</v>
      </c>
      <c r="L430" s="5" t="s">
        <v>11</v>
      </c>
      <c r="M430"/>
      <c r="N430"/>
      <c r="O430" s="5" t="s">
        <v>274</v>
      </c>
      <c r="P430" s="5" t="s">
        <v>275</v>
      </c>
      <c r="Q430" s="5" t="s">
        <v>281</v>
      </c>
      <c r="R430" s="5" t="s">
        <v>274</v>
      </c>
      <c r="S430" s="5" t="s">
        <v>275</v>
      </c>
      <c r="T430" s="5" t="s">
        <v>276</v>
      </c>
      <c r="U430" s="28" t="s">
        <v>784</v>
      </c>
      <c r="V430" s="20">
        <v>42929</v>
      </c>
      <c r="W430" s="20">
        <v>42930</v>
      </c>
      <c r="X430">
        <v>138</v>
      </c>
      <c r="Y430">
        <f>850+400+1220</f>
        <v>2470</v>
      </c>
      <c r="Z430">
        <v>0</v>
      </c>
      <c r="AA430"/>
      <c r="AB430"/>
      <c r="AC430"/>
      <c r="AD430"/>
      <c r="AE430" s="20">
        <v>42957</v>
      </c>
      <c r="AF430" s="4" t="s">
        <v>554</v>
      </c>
      <c r="AG430">
        <v>2017</v>
      </c>
      <c r="AH430" s="20">
        <v>42957</v>
      </c>
    </row>
    <row r="431" spans="1:34" ht="76.5">
      <c r="A431">
        <v>2017</v>
      </c>
      <c r="B431" t="s">
        <v>777</v>
      </c>
      <c r="C431" t="s">
        <v>2</v>
      </c>
      <c r="D431"/>
      <c r="E431" s="23" t="s">
        <v>755</v>
      </c>
      <c r="F431" s="23" t="s">
        <v>755</v>
      </c>
      <c r="G431"/>
      <c r="H431" s="5" t="s">
        <v>756</v>
      </c>
      <c r="I431" s="5" t="s">
        <v>718</v>
      </c>
      <c r="J431" t="s">
        <v>757</v>
      </c>
      <c r="K431" s="28" t="s">
        <v>784</v>
      </c>
      <c r="L431" s="5" t="s">
        <v>11</v>
      </c>
      <c r="M431"/>
      <c r="N431"/>
      <c r="O431" s="5" t="s">
        <v>274</v>
      </c>
      <c r="P431" s="5" t="s">
        <v>275</v>
      </c>
      <c r="Q431" s="5" t="s">
        <v>281</v>
      </c>
      <c r="R431" s="5" t="s">
        <v>274</v>
      </c>
      <c r="S431" s="5" t="s">
        <v>275</v>
      </c>
      <c r="T431" s="5" t="s">
        <v>276</v>
      </c>
      <c r="U431" s="28" t="s">
        <v>784</v>
      </c>
      <c r="V431" s="20">
        <v>42929</v>
      </c>
      <c r="W431" s="20">
        <v>42930</v>
      </c>
      <c r="X431">
        <v>139</v>
      </c>
      <c r="Y431">
        <v>1000</v>
      </c>
      <c r="Z431">
        <v>0</v>
      </c>
      <c r="AA431" s="20">
        <v>42930</v>
      </c>
      <c r="AB431" s="37" t="s">
        <v>1439</v>
      </c>
      <c r="AC431"/>
      <c r="AD431"/>
      <c r="AE431" s="20">
        <v>42957</v>
      </c>
      <c r="AF431" s="4" t="s">
        <v>554</v>
      </c>
      <c r="AG431">
        <v>2017</v>
      </c>
      <c r="AH431" s="20">
        <v>42957</v>
      </c>
    </row>
    <row r="432" spans="1:34" ht="51">
      <c r="A432">
        <v>2017</v>
      </c>
      <c r="B432" t="s">
        <v>777</v>
      </c>
      <c r="C432" t="s">
        <v>2</v>
      </c>
      <c r="D432"/>
      <c r="E432" t="s">
        <v>117</v>
      </c>
      <c r="F432" t="s">
        <v>117</v>
      </c>
      <c r="G432"/>
      <c r="H432" s="5" t="s">
        <v>138</v>
      </c>
      <c r="I432" s="5" t="s">
        <v>191</v>
      </c>
      <c r="J432" t="s">
        <v>251</v>
      </c>
      <c r="K432" s="28" t="s">
        <v>785</v>
      </c>
      <c r="L432" s="5" t="s">
        <v>11</v>
      </c>
      <c r="M432"/>
      <c r="N432"/>
      <c r="O432" s="5" t="s">
        <v>274</v>
      </c>
      <c r="P432" s="5" t="s">
        <v>275</v>
      </c>
      <c r="Q432" s="5" t="s">
        <v>281</v>
      </c>
      <c r="R432" s="5" t="s">
        <v>274</v>
      </c>
      <c r="S432" s="5" t="s">
        <v>275</v>
      </c>
      <c r="T432" s="5" t="s">
        <v>276</v>
      </c>
      <c r="U432" s="28" t="s">
        <v>785</v>
      </c>
      <c r="V432" s="20">
        <v>42930</v>
      </c>
      <c r="W432" s="20">
        <v>42931</v>
      </c>
      <c r="X432">
        <v>140</v>
      </c>
      <c r="Y432">
        <f>1350+500</f>
        <v>1850</v>
      </c>
      <c r="Z432">
        <v>1500</v>
      </c>
      <c r="AA432" s="20">
        <v>42954</v>
      </c>
      <c r="AB432" s="37" t="s">
        <v>1399</v>
      </c>
      <c r="AC432"/>
      <c r="AD432"/>
      <c r="AE432" s="20">
        <v>42957</v>
      </c>
      <c r="AF432" s="4" t="s">
        <v>554</v>
      </c>
      <c r="AG432">
        <v>2017</v>
      </c>
      <c r="AH432" s="20">
        <v>42957</v>
      </c>
    </row>
    <row r="433" spans="1:34" ht="63.75">
      <c r="A433">
        <v>2017</v>
      </c>
      <c r="B433" t="s">
        <v>777</v>
      </c>
      <c r="C433" t="s">
        <v>2</v>
      </c>
      <c r="D433"/>
      <c r="E433" t="s">
        <v>760</v>
      </c>
      <c r="F433" t="s">
        <v>111</v>
      </c>
      <c r="G433"/>
      <c r="H433" s="5" t="s">
        <v>139</v>
      </c>
      <c r="I433" s="5" t="s">
        <v>192</v>
      </c>
      <c r="J433" t="s">
        <v>216</v>
      </c>
      <c r="K433" s="28" t="s">
        <v>786</v>
      </c>
      <c r="L433" s="5" t="s">
        <v>11</v>
      </c>
      <c r="M433"/>
      <c r="N433"/>
      <c r="O433" s="5" t="s">
        <v>274</v>
      </c>
      <c r="P433" s="5" t="s">
        <v>275</v>
      </c>
      <c r="Q433" s="5" t="s">
        <v>281</v>
      </c>
      <c r="R433" s="5" t="s">
        <v>274</v>
      </c>
      <c r="S433" s="5" t="s">
        <v>275</v>
      </c>
      <c r="T433" s="5" t="s">
        <v>276</v>
      </c>
      <c r="U433" s="28" t="s">
        <v>786</v>
      </c>
      <c r="V433" s="20">
        <v>42930</v>
      </c>
      <c r="W433" s="20">
        <v>42931</v>
      </c>
      <c r="X433">
        <v>141</v>
      </c>
      <c r="Y433">
        <v>1000</v>
      </c>
      <c r="Z433">
        <v>0</v>
      </c>
      <c r="AA433" s="20">
        <v>42954</v>
      </c>
      <c r="AB433" s="37" t="s">
        <v>1422</v>
      </c>
      <c r="AC433"/>
      <c r="AD433"/>
      <c r="AE433" s="20">
        <v>42957</v>
      </c>
      <c r="AF433" s="4" t="s">
        <v>554</v>
      </c>
      <c r="AG433">
        <v>2017</v>
      </c>
      <c r="AH433" s="20">
        <v>42957</v>
      </c>
    </row>
    <row r="434" spans="1:34" ht="76.5">
      <c r="A434">
        <v>2017</v>
      </c>
      <c r="B434" t="s">
        <v>777</v>
      </c>
      <c r="C434" t="s">
        <v>2</v>
      </c>
      <c r="D434"/>
      <c r="E434" t="s">
        <v>110</v>
      </c>
      <c r="F434" t="s">
        <v>110</v>
      </c>
      <c r="G434"/>
      <c r="H434" s="5" t="s">
        <v>778</v>
      </c>
      <c r="I434" s="5" t="s">
        <v>182</v>
      </c>
      <c r="J434" t="s">
        <v>245</v>
      </c>
      <c r="K434" s="28" t="s">
        <v>787</v>
      </c>
      <c r="L434" s="5" t="s">
        <v>11</v>
      </c>
      <c r="M434"/>
      <c r="N434"/>
      <c r="O434" s="5" t="s">
        <v>274</v>
      </c>
      <c r="P434" s="5" t="s">
        <v>275</v>
      </c>
      <c r="Q434" s="5" t="s">
        <v>281</v>
      </c>
      <c r="R434" s="5" t="s">
        <v>274</v>
      </c>
      <c r="S434" s="5" t="s">
        <v>275</v>
      </c>
      <c r="T434" s="5" t="s">
        <v>276</v>
      </c>
      <c r="U434" s="28" t="s">
        <v>787</v>
      </c>
      <c r="V434" s="20">
        <v>42929</v>
      </c>
      <c r="W434" s="20">
        <v>42930</v>
      </c>
      <c r="X434">
        <v>142</v>
      </c>
      <c r="Y434">
        <v>1250</v>
      </c>
      <c r="Z434">
        <v>0</v>
      </c>
      <c r="AA434"/>
      <c r="AB434"/>
      <c r="AC434"/>
      <c r="AD434"/>
      <c r="AE434" s="20">
        <v>42957</v>
      </c>
      <c r="AF434" s="4" t="s">
        <v>554</v>
      </c>
      <c r="AG434">
        <v>2017</v>
      </c>
      <c r="AH434" s="20">
        <v>42957</v>
      </c>
    </row>
    <row r="435" spans="1:34" ht="63.75">
      <c r="A435">
        <v>2017</v>
      </c>
      <c r="B435" t="s">
        <v>777</v>
      </c>
      <c r="C435" t="s">
        <v>2</v>
      </c>
      <c r="D435"/>
      <c r="E435" t="s">
        <v>294</v>
      </c>
      <c r="F435" t="s">
        <v>294</v>
      </c>
      <c r="G435"/>
      <c r="H435" s="5" t="s">
        <v>167</v>
      </c>
      <c r="I435" s="5" t="s">
        <v>228</v>
      </c>
      <c r="J435" t="s">
        <v>270</v>
      </c>
      <c r="K435" s="28" t="s">
        <v>788</v>
      </c>
      <c r="L435" s="5" t="s">
        <v>11</v>
      </c>
      <c r="M435"/>
      <c r="N435"/>
      <c r="O435" s="5" t="s">
        <v>274</v>
      </c>
      <c r="P435" s="5" t="s">
        <v>275</v>
      </c>
      <c r="Q435" s="5" t="s">
        <v>281</v>
      </c>
      <c r="R435" s="5" t="s">
        <v>274</v>
      </c>
      <c r="S435" s="5" t="s">
        <v>275</v>
      </c>
      <c r="T435" s="5" t="s">
        <v>276</v>
      </c>
      <c r="U435" s="28" t="s">
        <v>788</v>
      </c>
      <c r="V435" s="20">
        <v>42948</v>
      </c>
      <c r="W435" s="20">
        <v>42955</v>
      </c>
      <c r="X435">
        <v>143</v>
      </c>
      <c r="Y435">
        <f>700+300+1200.08</f>
        <v>2200.08</v>
      </c>
      <c r="Z435">
        <v>0</v>
      </c>
      <c r="AA435"/>
      <c r="AB435"/>
      <c r="AC435"/>
      <c r="AD435"/>
      <c r="AE435" s="20">
        <v>42957</v>
      </c>
      <c r="AF435" s="4" t="s">
        <v>554</v>
      </c>
      <c r="AG435">
        <v>2017</v>
      </c>
      <c r="AH435" s="20">
        <v>42957</v>
      </c>
    </row>
    <row r="436" spans="1:34" ht="38.25">
      <c r="A436">
        <v>2017</v>
      </c>
      <c r="B436" t="s">
        <v>777</v>
      </c>
      <c r="C436" t="s">
        <v>2</v>
      </c>
      <c r="D436"/>
      <c r="E436" t="s">
        <v>112</v>
      </c>
      <c r="F436" t="s">
        <v>112</v>
      </c>
      <c r="G436"/>
      <c r="H436" s="5" t="s">
        <v>160</v>
      </c>
      <c r="I436" s="5" t="s">
        <v>218</v>
      </c>
      <c r="J436" s="5" t="s">
        <v>262</v>
      </c>
      <c r="K436" s="28" t="s">
        <v>789</v>
      </c>
      <c r="L436" s="5" t="s">
        <v>11</v>
      </c>
      <c r="M436"/>
      <c r="N436"/>
      <c r="O436" s="5" t="s">
        <v>274</v>
      </c>
      <c r="P436" s="5" t="s">
        <v>275</v>
      </c>
      <c r="Q436" s="5" t="s">
        <v>281</v>
      </c>
      <c r="R436" s="5" t="s">
        <v>274</v>
      </c>
      <c r="S436" s="5" t="s">
        <v>275</v>
      </c>
      <c r="T436" s="5" t="s">
        <v>279</v>
      </c>
      <c r="U436" s="28" t="s">
        <v>789</v>
      </c>
      <c r="V436" s="20">
        <v>42923</v>
      </c>
      <c r="W436" s="20">
        <v>42923</v>
      </c>
      <c r="X436">
        <v>144</v>
      </c>
      <c r="Y436">
        <v>300</v>
      </c>
      <c r="Z436">
        <v>0</v>
      </c>
      <c r="AA436"/>
      <c r="AB436"/>
      <c r="AC436"/>
      <c r="AD436"/>
      <c r="AE436" s="20">
        <v>42957</v>
      </c>
      <c r="AF436" s="4" t="s">
        <v>554</v>
      </c>
      <c r="AG436">
        <v>2017</v>
      </c>
      <c r="AH436" s="20">
        <v>42957</v>
      </c>
    </row>
    <row r="437" spans="1:34" ht="38.25">
      <c r="A437">
        <v>2017</v>
      </c>
      <c r="B437" t="s">
        <v>777</v>
      </c>
      <c r="C437" t="s">
        <v>2</v>
      </c>
      <c r="E437" s="30" t="s">
        <v>760</v>
      </c>
      <c r="F437" s="30" t="s">
        <v>111</v>
      </c>
      <c r="H437" s="31" t="s">
        <v>333</v>
      </c>
      <c r="I437" s="30" t="s">
        <v>334</v>
      </c>
      <c r="J437" s="30" t="s">
        <v>232</v>
      </c>
      <c r="K437" s="28" t="s">
        <v>789</v>
      </c>
      <c r="L437" s="5" t="s">
        <v>11</v>
      </c>
      <c r="O437" s="5" t="s">
        <v>274</v>
      </c>
      <c r="P437" s="5" t="s">
        <v>275</v>
      </c>
      <c r="Q437" s="5" t="s">
        <v>281</v>
      </c>
      <c r="R437" s="5" t="s">
        <v>274</v>
      </c>
      <c r="S437" s="5" t="s">
        <v>275</v>
      </c>
      <c r="T437" s="5" t="s">
        <v>279</v>
      </c>
      <c r="U437" s="28" t="s">
        <v>789</v>
      </c>
      <c r="V437" s="32">
        <v>42923</v>
      </c>
      <c r="W437" s="32">
        <v>42923</v>
      </c>
      <c r="X437" s="30">
        <v>145</v>
      </c>
      <c r="Y437" s="30">
        <v>300</v>
      </c>
      <c r="Z437" s="30">
        <v>0</v>
      </c>
      <c r="AA437" s="30"/>
      <c r="AE437" s="20">
        <v>42957</v>
      </c>
      <c r="AF437" s="4" t="s">
        <v>554</v>
      </c>
      <c r="AG437">
        <v>2017</v>
      </c>
      <c r="AH437" s="20">
        <v>42957</v>
      </c>
    </row>
    <row r="438" spans="1:34" ht="38.25">
      <c r="A438">
        <v>2017</v>
      </c>
      <c r="B438" t="s">
        <v>777</v>
      </c>
      <c r="C438" t="s">
        <v>2</v>
      </c>
      <c r="E438" s="30" t="s">
        <v>110</v>
      </c>
      <c r="F438" s="30" t="s">
        <v>110</v>
      </c>
      <c r="H438" s="30" t="s">
        <v>332</v>
      </c>
      <c r="I438" s="30" t="s">
        <v>236</v>
      </c>
      <c r="J438" s="30" t="s">
        <v>269</v>
      </c>
      <c r="K438" s="28" t="s">
        <v>789</v>
      </c>
      <c r="L438" s="5" t="s">
        <v>11</v>
      </c>
      <c r="O438" s="5" t="s">
        <v>274</v>
      </c>
      <c r="P438" s="5" t="s">
        <v>275</v>
      </c>
      <c r="Q438" s="5" t="s">
        <v>281</v>
      </c>
      <c r="R438" s="5" t="s">
        <v>274</v>
      </c>
      <c r="S438" s="5" t="s">
        <v>275</v>
      </c>
      <c r="T438" s="5" t="s">
        <v>279</v>
      </c>
      <c r="U438" s="28" t="s">
        <v>789</v>
      </c>
      <c r="V438" s="32">
        <v>42923</v>
      </c>
      <c r="W438" s="32">
        <v>42923</v>
      </c>
      <c r="X438" s="30">
        <v>146</v>
      </c>
      <c r="Y438" s="30">
        <v>1200</v>
      </c>
      <c r="Z438" s="30">
        <v>0</v>
      </c>
      <c r="AA438" s="30"/>
      <c r="AE438" s="20">
        <v>42957</v>
      </c>
      <c r="AF438" s="4" t="s">
        <v>554</v>
      </c>
      <c r="AG438">
        <v>2017</v>
      </c>
      <c r="AH438" s="20">
        <v>42957</v>
      </c>
    </row>
    <row r="439" spans="1:34" ht="51">
      <c r="A439">
        <v>2017</v>
      </c>
      <c r="B439" t="s">
        <v>777</v>
      </c>
      <c r="C439" t="s">
        <v>2</v>
      </c>
      <c r="E439" s="28" t="s">
        <v>760</v>
      </c>
      <c r="F439" s="28" t="s">
        <v>111</v>
      </c>
      <c r="H439" s="31" t="s">
        <v>143</v>
      </c>
      <c r="I439" s="30" t="s">
        <v>197</v>
      </c>
      <c r="J439" s="30"/>
      <c r="K439" s="29" t="s">
        <v>790</v>
      </c>
      <c r="L439" s="5" t="s">
        <v>11</v>
      </c>
      <c r="O439" s="5" t="s">
        <v>274</v>
      </c>
      <c r="P439" s="5" t="s">
        <v>275</v>
      </c>
      <c r="Q439" s="5" t="s">
        <v>281</v>
      </c>
      <c r="R439" s="5" t="s">
        <v>274</v>
      </c>
      <c r="S439" s="5" t="s">
        <v>275</v>
      </c>
      <c r="T439" s="5" t="s">
        <v>279</v>
      </c>
      <c r="U439" s="29" t="s">
        <v>790</v>
      </c>
      <c r="V439" s="32">
        <v>42926</v>
      </c>
      <c r="W439" s="32">
        <v>42926</v>
      </c>
      <c r="X439" s="30">
        <v>147</v>
      </c>
      <c r="Y439" s="30">
        <v>300</v>
      </c>
      <c r="Z439" s="30">
        <v>0</v>
      </c>
      <c r="AA439" s="30"/>
      <c r="AE439" s="20">
        <v>42957</v>
      </c>
      <c r="AF439" s="4" t="s">
        <v>554</v>
      </c>
      <c r="AG439">
        <v>2017</v>
      </c>
      <c r="AH439" s="20">
        <v>42957</v>
      </c>
    </row>
    <row r="440" spans="1:34" ht="51">
      <c r="A440">
        <v>2017</v>
      </c>
      <c r="B440" t="s">
        <v>777</v>
      </c>
      <c r="C440" t="s">
        <v>2</v>
      </c>
      <c r="E440" s="28" t="s">
        <v>760</v>
      </c>
      <c r="F440" s="28" t="s">
        <v>111</v>
      </c>
      <c r="H440" s="31" t="s">
        <v>779</v>
      </c>
      <c r="I440" s="30" t="s">
        <v>183</v>
      </c>
      <c r="J440" s="30" t="s">
        <v>193</v>
      </c>
      <c r="K440" s="29" t="s">
        <v>790</v>
      </c>
      <c r="L440" s="5" t="s">
        <v>11</v>
      </c>
      <c r="O440" s="5" t="s">
        <v>274</v>
      </c>
      <c r="P440" s="5" t="s">
        <v>275</v>
      </c>
      <c r="Q440" s="5" t="s">
        <v>281</v>
      </c>
      <c r="R440" s="5" t="s">
        <v>274</v>
      </c>
      <c r="S440" s="5" t="s">
        <v>275</v>
      </c>
      <c r="T440" s="5" t="s">
        <v>279</v>
      </c>
      <c r="U440" s="29" t="s">
        <v>790</v>
      </c>
      <c r="V440" s="32">
        <v>42926</v>
      </c>
      <c r="W440" s="32">
        <v>42926</v>
      </c>
      <c r="X440" s="30">
        <v>148</v>
      </c>
      <c r="Y440" s="30">
        <v>300</v>
      </c>
      <c r="Z440" s="30">
        <v>0</v>
      </c>
      <c r="AA440" s="30"/>
      <c r="AE440" s="20">
        <v>42957</v>
      </c>
      <c r="AF440" s="4" t="s">
        <v>554</v>
      </c>
      <c r="AG440">
        <v>2017</v>
      </c>
      <c r="AH440" s="20">
        <v>42957</v>
      </c>
    </row>
    <row r="441" spans="1:34" ht="51">
      <c r="A441">
        <v>2017</v>
      </c>
      <c r="B441" t="s">
        <v>777</v>
      </c>
      <c r="C441" t="s">
        <v>2</v>
      </c>
      <c r="E441" s="30" t="s">
        <v>793</v>
      </c>
      <c r="F441" s="30" t="s">
        <v>120</v>
      </c>
      <c r="H441" s="31" t="s">
        <v>780</v>
      </c>
      <c r="I441" s="30" t="s">
        <v>200</v>
      </c>
      <c r="J441" s="30" t="s">
        <v>706</v>
      </c>
      <c r="K441" s="29" t="s">
        <v>790</v>
      </c>
      <c r="L441" s="5" t="s">
        <v>11</v>
      </c>
      <c r="O441" s="5" t="s">
        <v>274</v>
      </c>
      <c r="P441" s="5" t="s">
        <v>275</v>
      </c>
      <c r="Q441" s="5" t="s">
        <v>281</v>
      </c>
      <c r="R441" s="5" t="s">
        <v>274</v>
      </c>
      <c r="S441" s="5" t="s">
        <v>275</v>
      </c>
      <c r="T441" s="5" t="s">
        <v>279</v>
      </c>
      <c r="U441" s="29" t="s">
        <v>790</v>
      </c>
      <c r="V441" s="32">
        <v>42926</v>
      </c>
      <c r="W441" s="32">
        <v>42926</v>
      </c>
      <c r="X441" s="30">
        <v>149</v>
      </c>
      <c r="Y441" s="30">
        <v>300</v>
      </c>
      <c r="Z441" s="30">
        <v>0</v>
      </c>
      <c r="AA441" s="30"/>
      <c r="AE441" s="20">
        <v>42957</v>
      </c>
      <c r="AF441" s="4" t="s">
        <v>554</v>
      </c>
      <c r="AG441">
        <v>2017</v>
      </c>
      <c r="AH441" s="20">
        <v>42957</v>
      </c>
    </row>
    <row r="442" spans="1:34" ht="51">
      <c r="A442">
        <v>2017</v>
      </c>
      <c r="B442" t="s">
        <v>777</v>
      </c>
      <c r="C442" t="s">
        <v>2</v>
      </c>
      <c r="E442" s="30" t="s">
        <v>122</v>
      </c>
      <c r="F442" s="30" t="s">
        <v>122</v>
      </c>
      <c r="H442" s="30" t="s">
        <v>150</v>
      </c>
      <c r="I442" s="30" t="s">
        <v>205</v>
      </c>
      <c r="J442" s="30" t="s">
        <v>257</v>
      </c>
      <c r="K442" s="29" t="s">
        <v>791</v>
      </c>
      <c r="L442" s="5" t="s">
        <v>11</v>
      </c>
      <c r="O442" s="5" t="s">
        <v>274</v>
      </c>
      <c r="P442" s="5" t="s">
        <v>275</v>
      </c>
      <c r="Q442" s="5" t="s">
        <v>281</v>
      </c>
      <c r="R442" s="5" t="s">
        <v>274</v>
      </c>
      <c r="S442" s="5" t="s">
        <v>275</v>
      </c>
      <c r="T442" s="5" t="s">
        <v>552</v>
      </c>
      <c r="U442" s="29" t="s">
        <v>791</v>
      </c>
      <c r="V442" s="32">
        <v>42929</v>
      </c>
      <c r="W442" s="32">
        <v>42929</v>
      </c>
      <c r="X442" s="30">
        <v>150</v>
      </c>
      <c r="Y442" s="30">
        <v>800</v>
      </c>
      <c r="Z442" s="30">
        <v>0</v>
      </c>
      <c r="AA442" s="30"/>
      <c r="AE442" s="20">
        <v>42957</v>
      </c>
      <c r="AF442" s="4" t="s">
        <v>554</v>
      </c>
      <c r="AG442">
        <v>2017</v>
      </c>
      <c r="AH442" s="20">
        <v>42957</v>
      </c>
    </row>
    <row r="443" spans="1:34" ht="51">
      <c r="A443">
        <v>2017</v>
      </c>
      <c r="B443" t="s">
        <v>794</v>
      </c>
      <c r="C443" t="s">
        <v>2</v>
      </c>
      <c r="E443" s="30" t="s">
        <v>110</v>
      </c>
      <c r="F443" s="30" t="s">
        <v>110</v>
      </c>
      <c r="H443" s="30" t="s">
        <v>140</v>
      </c>
      <c r="I443" s="30" t="s">
        <v>193</v>
      </c>
      <c r="J443" s="30" t="s">
        <v>193</v>
      </c>
      <c r="K443" s="28" t="s">
        <v>815</v>
      </c>
      <c r="L443" s="7" t="s">
        <v>11</v>
      </c>
      <c r="O443" s="5" t="s">
        <v>274</v>
      </c>
      <c r="P443" s="5" t="s">
        <v>275</v>
      </c>
      <c r="Q443" s="5" t="s">
        <v>281</v>
      </c>
      <c r="R443" s="5" t="s">
        <v>274</v>
      </c>
      <c r="S443" s="5" t="s">
        <v>275</v>
      </c>
      <c r="T443" s="30" t="s">
        <v>278</v>
      </c>
      <c r="U443" s="28" t="s">
        <v>815</v>
      </c>
      <c r="V443" s="32">
        <v>42957</v>
      </c>
      <c r="W443" s="32">
        <v>42960</v>
      </c>
      <c r="X443" s="30">
        <v>151</v>
      </c>
      <c r="Y443" s="30">
        <f>2550+400+5505.06</f>
        <v>8455.060000000001</v>
      </c>
      <c r="Z443" s="30">
        <v>0</v>
      </c>
      <c r="AA443" s="30"/>
      <c r="AC443" s="38" t="s">
        <v>1249</v>
      </c>
      <c r="AE443" s="32">
        <v>42988</v>
      </c>
      <c r="AF443" s="4" t="s">
        <v>554</v>
      </c>
      <c r="AG443">
        <v>2017</v>
      </c>
      <c r="AH443" s="32">
        <v>42988</v>
      </c>
    </row>
    <row r="444" spans="1:34" ht="51">
      <c r="A444">
        <v>2017</v>
      </c>
      <c r="B444" t="s">
        <v>794</v>
      </c>
      <c r="C444" t="s">
        <v>2</v>
      </c>
      <c r="E444" s="30" t="s">
        <v>112</v>
      </c>
      <c r="F444" s="30" t="s">
        <v>112</v>
      </c>
      <c r="H444" s="30" t="s">
        <v>172</v>
      </c>
      <c r="I444" s="30" t="s">
        <v>235</v>
      </c>
      <c r="J444" s="30" t="s">
        <v>200</v>
      </c>
      <c r="K444" s="28" t="s">
        <v>815</v>
      </c>
      <c r="L444" s="7" t="s">
        <v>11</v>
      </c>
      <c r="O444" s="5" t="s">
        <v>274</v>
      </c>
      <c r="P444" s="5" t="s">
        <v>275</v>
      </c>
      <c r="Q444" s="5" t="s">
        <v>281</v>
      </c>
      <c r="R444" s="5" t="s">
        <v>274</v>
      </c>
      <c r="S444" s="5" t="s">
        <v>275</v>
      </c>
      <c r="T444" s="30" t="s">
        <v>278</v>
      </c>
      <c r="U444" s="28" t="s">
        <v>815</v>
      </c>
      <c r="V444" s="32">
        <v>42957</v>
      </c>
      <c r="W444" s="32">
        <v>42960</v>
      </c>
      <c r="X444" s="30">
        <v>152</v>
      </c>
      <c r="Y444" s="30">
        <f>2100+300</f>
        <v>2400</v>
      </c>
      <c r="Z444" s="30">
        <v>0</v>
      </c>
      <c r="AA444" s="30"/>
      <c r="AE444" s="32">
        <v>42988</v>
      </c>
      <c r="AF444" s="4" t="s">
        <v>554</v>
      </c>
      <c r="AG444">
        <v>2017</v>
      </c>
      <c r="AH444" s="32">
        <v>42988</v>
      </c>
    </row>
    <row r="445" spans="1:34" ht="51">
      <c r="A445">
        <v>2017</v>
      </c>
      <c r="B445" t="s">
        <v>794</v>
      </c>
      <c r="C445" t="s">
        <v>2</v>
      </c>
      <c r="E445" s="30" t="s">
        <v>755</v>
      </c>
      <c r="F445" s="30" t="s">
        <v>755</v>
      </c>
      <c r="H445" s="30" t="s">
        <v>756</v>
      </c>
      <c r="I445" s="30" t="s">
        <v>718</v>
      </c>
      <c r="J445" s="30" t="s">
        <v>757</v>
      </c>
      <c r="K445" s="28" t="s">
        <v>815</v>
      </c>
      <c r="L445" s="7" t="s">
        <v>11</v>
      </c>
      <c r="O445" s="5" t="s">
        <v>274</v>
      </c>
      <c r="P445" s="5" t="s">
        <v>275</v>
      </c>
      <c r="Q445" s="5" t="s">
        <v>281</v>
      </c>
      <c r="R445" s="5" t="s">
        <v>274</v>
      </c>
      <c r="S445" s="5" t="s">
        <v>275</v>
      </c>
      <c r="T445" s="30" t="s">
        <v>278</v>
      </c>
      <c r="U445" s="28" t="s">
        <v>815</v>
      </c>
      <c r="V445" s="32">
        <v>42957</v>
      </c>
      <c r="W445" s="32">
        <v>42960</v>
      </c>
      <c r="X445" s="30">
        <v>153</v>
      </c>
      <c r="Y445" s="30">
        <f>2100+300</f>
        <v>2400</v>
      </c>
      <c r="Z445" s="30">
        <v>0</v>
      </c>
      <c r="AA445" s="32">
        <v>42961</v>
      </c>
      <c r="AB445" s="38" t="s">
        <v>1438</v>
      </c>
      <c r="AE445" s="32">
        <v>42988</v>
      </c>
      <c r="AF445" s="4" t="s">
        <v>554</v>
      </c>
      <c r="AG445">
        <v>2017</v>
      </c>
      <c r="AH445" s="32">
        <v>42988</v>
      </c>
    </row>
    <row r="446" spans="1:34" ht="51">
      <c r="A446">
        <v>2017</v>
      </c>
      <c r="B446" t="s">
        <v>794</v>
      </c>
      <c r="C446" t="s">
        <v>2</v>
      </c>
      <c r="E446" s="30" t="s">
        <v>116</v>
      </c>
      <c r="F446" s="30" t="s">
        <v>116</v>
      </c>
      <c r="H446" s="30" t="s">
        <v>303</v>
      </c>
      <c r="I446" s="30" t="s">
        <v>190</v>
      </c>
      <c r="J446" s="30"/>
      <c r="K446" s="29" t="s">
        <v>815</v>
      </c>
      <c r="L446" s="7" t="s">
        <v>11</v>
      </c>
      <c r="O446" s="5" t="s">
        <v>274</v>
      </c>
      <c r="P446" s="5" t="s">
        <v>275</v>
      </c>
      <c r="Q446" s="5" t="s">
        <v>281</v>
      </c>
      <c r="R446" s="5" t="s">
        <v>274</v>
      </c>
      <c r="S446" s="5" t="s">
        <v>275</v>
      </c>
      <c r="T446" s="30" t="s">
        <v>278</v>
      </c>
      <c r="U446" s="29" t="s">
        <v>815</v>
      </c>
      <c r="V446" s="32">
        <v>42957</v>
      </c>
      <c r="W446" s="32">
        <v>42960</v>
      </c>
      <c r="X446" s="30">
        <v>154</v>
      </c>
      <c r="Y446" s="30">
        <f>2100+300</f>
        <v>2400</v>
      </c>
      <c r="Z446" s="30">
        <v>0</v>
      </c>
      <c r="AA446" s="30"/>
      <c r="AE446" s="32">
        <v>42988</v>
      </c>
      <c r="AF446" s="4" t="s">
        <v>554</v>
      </c>
      <c r="AG446">
        <v>2017</v>
      </c>
      <c r="AH446" s="32">
        <v>42988</v>
      </c>
    </row>
    <row r="447" spans="1:34" ht="38.25">
      <c r="A447">
        <v>2017</v>
      </c>
      <c r="B447" t="s">
        <v>794</v>
      </c>
      <c r="C447" t="s">
        <v>2</v>
      </c>
      <c r="E447" s="30" t="s">
        <v>117</v>
      </c>
      <c r="F447" s="30" t="s">
        <v>117</v>
      </c>
      <c r="H447" s="30" t="s">
        <v>138</v>
      </c>
      <c r="I447" s="30" t="s">
        <v>191</v>
      </c>
      <c r="J447" s="30" t="s">
        <v>251</v>
      </c>
      <c r="K447" s="29" t="s">
        <v>816</v>
      </c>
      <c r="L447" s="7" t="s">
        <v>11</v>
      </c>
      <c r="O447" s="5" t="s">
        <v>274</v>
      </c>
      <c r="P447" s="5" t="s">
        <v>275</v>
      </c>
      <c r="Q447" s="5" t="s">
        <v>281</v>
      </c>
      <c r="R447" s="5" t="s">
        <v>274</v>
      </c>
      <c r="S447" s="5" t="s">
        <v>274</v>
      </c>
      <c r="T447" s="30" t="s">
        <v>274</v>
      </c>
      <c r="U447" s="29" t="s">
        <v>816</v>
      </c>
      <c r="V447" s="32">
        <v>42960</v>
      </c>
      <c r="W447" s="32">
        <v>42962</v>
      </c>
      <c r="X447" s="30">
        <v>155</v>
      </c>
      <c r="Y447" s="30">
        <f>3500+500+230+7445.68</f>
        <v>11675.68</v>
      </c>
      <c r="Z447" s="30">
        <v>770</v>
      </c>
      <c r="AA447" s="32">
        <v>42968</v>
      </c>
      <c r="AB447" s="38" t="s">
        <v>1400</v>
      </c>
      <c r="AC447" s="38" t="s">
        <v>1280</v>
      </c>
      <c r="AE447" s="32">
        <v>42988</v>
      </c>
      <c r="AF447" s="4" t="s">
        <v>554</v>
      </c>
      <c r="AG447">
        <v>2017</v>
      </c>
      <c r="AH447" s="32">
        <v>42988</v>
      </c>
    </row>
    <row r="448" spans="1:34" ht="38.25">
      <c r="A448">
        <v>2017</v>
      </c>
      <c r="B448" t="s">
        <v>794</v>
      </c>
      <c r="C448" t="s">
        <v>2</v>
      </c>
      <c r="E448" s="30" t="s">
        <v>118</v>
      </c>
      <c r="F448" s="30" t="s">
        <v>118</v>
      </c>
      <c r="H448" s="30" t="s">
        <v>795</v>
      </c>
      <c r="I448" s="30" t="s">
        <v>201</v>
      </c>
      <c r="J448" s="30" t="s">
        <v>255</v>
      </c>
      <c r="K448" s="29" t="s">
        <v>816</v>
      </c>
      <c r="L448" s="7" t="s">
        <v>11</v>
      </c>
      <c r="O448" s="5" t="s">
        <v>274</v>
      </c>
      <c r="P448" s="5" t="s">
        <v>275</v>
      </c>
      <c r="Q448" s="5" t="s">
        <v>281</v>
      </c>
      <c r="R448" s="5" t="s">
        <v>274</v>
      </c>
      <c r="S448" s="5" t="s">
        <v>274</v>
      </c>
      <c r="T448" s="30" t="s">
        <v>274</v>
      </c>
      <c r="U448" s="29" t="s">
        <v>816</v>
      </c>
      <c r="V448" s="32">
        <v>42960</v>
      </c>
      <c r="W448" s="32">
        <v>42962</v>
      </c>
      <c r="X448" s="30">
        <v>156</v>
      </c>
      <c r="Y448" s="30">
        <f>2400+400</f>
        <v>2800</v>
      </c>
      <c r="Z448" s="30">
        <v>0</v>
      </c>
      <c r="AA448" s="32">
        <v>42965</v>
      </c>
      <c r="AB448" s="38" t="s">
        <v>1426</v>
      </c>
      <c r="AE448" s="32">
        <v>42988</v>
      </c>
      <c r="AF448" s="4" t="s">
        <v>554</v>
      </c>
      <c r="AG448">
        <v>2017</v>
      </c>
      <c r="AH448" s="32">
        <v>42988</v>
      </c>
    </row>
    <row r="449" spans="1:34" ht="51">
      <c r="A449">
        <v>2017</v>
      </c>
      <c r="B449" t="s">
        <v>794</v>
      </c>
      <c r="C449" t="s">
        <v>2</v>
      </c>
      <c r="E449" s="30" t="s">
        <v>677</v>
      </c>
      <c r="F449" s="30" t="s">
        <v>677</v>
      </c>
      <c r="H449" s="30" t="s">
        <v>678</v>
      </c>
      <c r="I449" s="30" t="s">
        <v>679</v>
      </c>
      <c r="J449" s="30" t="s">
        <v>235</v>
      </c>
      <c r="K449" s="29" t="s">
        <v>817</v>
      </c>
      <c r="L449" s="7" t="s">
        <v>11</v>
      </c>
      <c r="O449" s="5" t="s">
        <v>274</v>
      </c>
      <c r="P449" s="5" t="s">
        <v>275</v>
      </c>
      <c r="Q449" s="5" t="s">
        <v>281</v>
      </c>
      <c r="R449" s="5" t="s">
        <v>274</v>
      </c>
      <c r="S449" s="5" t="s">
        <v>275</v>
      </c>
      <c r="T449" s="30" t="s">
        <v>276</v>
      </c>
      <c r="U449" s="29" t="s">
        <v>817</v>
      </c>
      <c r="V449" s="32">
        <v>42971</v>
      </c>
      <c r="W449" s="32">
        <v>42972</v>
      </c>
      <c r="X449" s="30">
        <v>157</v>
      </c>
      <c r="Y449" s="30">
        <f>700+300</f>
        <v>1000</v>
      </c>
      <c r="Z449" s="30">
        <v>0</v>
      </c>
      <c r="AA449" s="30"/>
      <c r="AE449" s="32">
        <v>42988</v>
      </c>
      <c r="AF449" s="4" t="s">
        <v>554</v>
      </c>
      <c r="AG449">
        <v>2017</v>
      </c>
      <c r="AH449" s="32">
        <v>42988</v>
      </c>
    </row>
    <row r="450" spans="1:34" ht="102">
      <c r="A450">
        <v>2017</v>
      </c>
      <c r="B450" t="s">
        <v>794</v>
      </c>
      <c r="C450" t="s">
        <v>2</v>
      </c>
      <c r="E450" s="30" t="s">
        <v>128</v>
      </c>
      <c r="F450" s="30" t="s">
        <v>128</v>
      </c>
      <c r="H450" s="30" t="s">
        <v>170</v>
      </c>
      <c r="I450" s="30" t="s">
        <v>221</v>
      </c>
      <c r="J450" s="30" t="s">
        <v>205</v>
      </c>
      <c r="K450" s="29" t="s">
        <v>818</v>
      </c>
      <c r="L450" s="7" t="s">
        <v>11</v>
      </c>
      <c r="O450" s="5" t="s">
        <v>274</v>
      </c>
      <c r="P450" s="5" t="s">
        <v>275</v>
      </c>
      <c r="Q450" s="5" t="s">
        <v>281</v>
      </c>
      <c r="R450" s="5" t="s">
        <v>274</v>
      </c>
      <c r="S450" s="5" t="s">
        <v>275</v>
      </c>
      <c r="T450" s="30" t="s">
        <v>276</v>
      </c>
      <c r="U450" s="29" t="s">
        <v>818</v>
      </c>
      <c r="V450" s="32">
        <v>42971</v>
      </c>
      <c r="W450" s="32">
        <v>42972</v>
      </c>
      <c r="X450" s="30">
        <v>158</v>
      </c>
      <c r="Y450" s="30">
        <f>700+300</f>
        <v>1000</v>
      </c>
      <c r="Z450" s="30">
        <v>0</v>
      </c>
      <c r="AA450" s="32">
        <v>42976</v>
      </c>
      <c r="AB450" s="38" t="s">
        <v>1384</v>
      </c>
      <c r="AE450" s="32">
        <v>42988</v>
      </c>
      <c r="AF450" s="4" t="s">
        <v>554</v>
      </c>
      <c r="AG450">
        <v>2017</v>
      </c>
      <c r="AH450" s="32">
        <v>42988</v>
      </c>
    </row>
    <row r="451" spans="1:34" ht="102">
      <c r="A451">
        <v>2017</v>
      </c>
      <c r="B451" t="s">
        <v>794</v>
      </c>
      <c r="C451" t="s">
        <v>2</v>
      </c>
      <c r="E451" s="30" t="s">
        <v>116</v>
      </c>
      <c r="F451" s="30" t="s">
        <v>116</v>
      </c>
      <c r="H451" s="30" t="s">
        <v>303</v>
      </c>
      <c r="I451" s="30" t="s">
        <v>190</v>
      </c>
      <c r="J451" s="30"/>
      <c r="K451" s="29" t="s">
        <v>818</v>
      </c>
      <c r="L451" s="7" t="s">
        <v>11</v>
      </c>
      <c r="O451" s="5" t="s">
        <v>274</v>
      </c>
      <c r="P451" s="5" t="s">
        <v>275</v>
      </c>
      <c r="Q451" s="5" t="s">
        <v>281</v>
      </c>
      <c r="R451" s="5" t="s">
        <v>274</v>
      </c>
      <c r="S451" s="5" t="s">
        <v>275</v>
      </c>
      <c r="T451" s="30" t="s">
        <v>276</v>
      </c>
      <c r="U451" s="29" t="s">
        <v>818</v>
      </c>
      <c r="V451" s="32">
        <v>42971</v>
      </c>
      <c r="W451" s="32">
        <v>42972</v>
      </c>
      <c r="X451" s="30">
        <v>159</v>
      </c>
      <c r="Y451" s="30">
        <f>700+300</f>
        <v>1000</v>
      </c>
      <c r="Z451" s="30">
        <v>0</v>
      </c>
      <c r="AA451" s="32">
        <v>42976</v>
      </c>
      <c r="AB451" s="38" t="s">
        <v>1430</v>
      </c>
      <c r="AE451" s="32">
        <v>42988</v>
      </c>
      <c r="AF451" s="4" t="s">
        <v>554</v>
      </c>
      <c r="AG451">
        <v>2017</v>
      </c>
      <c r="AH451" s="32">
        <v>42988</v>
      </c>
    </row>
    <row r="452" spans="1:34" ht="102">
      <c r="A452">
        <v>2017</v>
      </c>
      <c r="B452" t="s">
        <v>794</v>
      </c>
      <c r="C452" t="s">
        <v>2</v>
      </c>
      <c r="E452" s="30" t="s">
        <v>110</v>
      </c>
      <c r="F452" s="30" t="s">
        <v>110</v>
      </c>
      <c r="H452" s="30" t="s">
        <v>137</v>
      </c>
      <c r="I452" s="30" t="s">
        <v>188</v>
      </c>
      <c r="J452" s="30" t="s">
        <v>250</v>
      </c>
      <c r="K452" s="29" t="s">
        <v>818</v>
      </c>
      <c r="L452" s="7" t="s">
        <v>11</v>
      </c>
      <c r="O452" s="5" t="s">
        <v>274</v>
      </c>
      <c r="P452" s="5" t="s">
        <v>275</v>
      </c>
      <c r="Q452" s="5" t="s">
        <v>281</v>
      </c>
      <c r="R452" s="5" t="s">
        <v>274</v>
      </c>
      <c r="S452" s="5" t="s">
        <v>275</v>
      </c>
      <c r="T452" s="30" t="s">
        <v>276</v>
      </c>
      <c r="U452" s="29" t="s">
        <v>818</v>
      </c>
      <c r="V452" s="32">
        <v>42971</v>
      </c>
      <c r="W452" s="32">
        <v>42972</v>
      </c>
      <c r="X452" s="30">
        <v>160</v>
      </c>
      <c r="Y452" s="30">
        <f>850+400</f>
        <v>1250</v>
      </c>
      <c r="Z452" s="30">
        <v>0</v>
      </c>
      <c r="AA452" s="30"/>
      <c r="AE452" s="32">
        <v>42988</v>
      </c>
      <c r="AF452" s="4" t="s">
        <v>554</v>
      </c>
      <c r="AG452">
        <v>2017</v>
      </c>
      <c r="AH452" s="32">
        <v>42988</v>
      </c>
    </row>
    <row r="453" spans="1:34" ht="51">
      <c r="A453">
        <v>2017</v>
      </c>
      <c r="B453" t="s">
        <v>794</v>
      </c>
      <c r="C453" t="s">
        <v>2</v>
      </c>
      <c r="E453" s="30" t="s">
        <v>110</v>
      </c>
      <c r="F453" s="30" t="s">
        <v>110</v>
      </c>
      <c r="H453" s="30" t="s">
        <v>140</v>
      </c>
      <c r="I453" s="30" t="s">
        <v>193</v>
      </c>
      <c r="J453" s="30" t="s">
        <v>193</v>
      </c>
      <c r="K453" s="29" t="s">
        <v>819</v>
      </c>
      <c r="L453" s="7" t="s">
        <v>11</v>
      </c>
      <c r="O453" s="5" t="s">
        <v>274</v>
      </c>
      <c r="P453" s="5" t="s">
        <v>275</v>
      </c>
      <c r="Q453" s="5" t="s">
        <v>281</v>
      </c>
      <c r="R453" s="5" t="s">
        <v>274</v>
      </c>
      <c r="S453" s="5" t="s">
        <v>275</v>
      </c>
      <c r="T453" s="30" t="s">
        <v>276</v>
      </c>
      <c r="U453" s="29" t="s">
        <v>819</v>
      </c>
      <c r="V453" s="32">
        <v>42971</v>
      </c>
      <c r="W453" s="32">
        <v>42972</v>
      </c>
      <c r="X453" s="30">
        <v>161</v>
      </c>
      <c r="Y453" s="30">
        <f>850+400+1200</f>
        <v>2450</v>
      </c>
      <c r="Z453" s="30">
        <v>0</v>
      </c>
      <c r="AA453" s="30"/>
      <c r="AC453" s="38" t="s">
        <v>1257</v>
      </c>
      <c r="AE453" s="32">
        <v>42988</v>
      </c>
      <c r="AF453" s="4" t="s">
        <v>554</v>
      </c>
      <c r="AG453">
        <v>2017</v>
      </c>
      <c r="AH453" s="32">
        <v>42988</v>
      </c>
    </row>
    <row r="454" spans="1:34" ht="38.25">
      <c r="A454">
        <v>2017</v>
      </c>
      <c r="B454" t="s">
        <v>794</v>
      </c>
      <c r="C454" t="s">
        <v>2</v>
      </c>
      <c r="E454" s="30" t="s">
        <v>121</v>
      </c>
      <c r="F454" s="30" t="s">
        <v>121</v>
      </c>
      <c r="H454" s="30" t="s">
        <v>156</v>
      </c>
      <c r="I454" s="30" t="s">
        <v>213</v>
      </c>
      <c r="J454" s="30" t="s">
        <v>256</v>
      </c>
      <c r="K454" s="29" t="s">
        <v>820</v>
      </c>
      <c r="L454" s="7" t="s">
        <v>11</v>
      </c>
      <c r="O454" s="5" t="s">
        <v>274</v>
      </c>
      <c r="P454" s="5" t="s">
        <v>275</v>
      </c>
      <c r="Q454" s="5" t="s">
        <v>281</v>
      </c>
      <c r="R454" s="5" t="s">
        <v>274</v>
      </c>
      <c r="S454" s="5" t="s">
        <v>275</v>
      </c>
      <c r="T454" s="30" t="s">
        <v>278</v>
      </c>
      <c r="U454" s="29" t="s">
        <v>820</v>
      </c>
      <c r="V454" s="32">
        <v>42972</v>
      </c>
      <c r="W454" s="32">
        <v>42974</v>
      </c>
      <c r="X454" s="30">
        <v>162</v>
      </c>
      <c r="Y454" s="30">
        <f>1700+400+1129</f>
        <v>3229</v>
      </c>
      <c r="Z454" s="30"/>
      <c r="AA454" s="32">
        <v>42976</v>
      </c>
      <c r="AB454" s="38" t="s">
        <v>1376</v>
      </c>
      <c r="AC454" s="38" t="s">
        <v>1235</v>
      </c>
      <c r="AE454" s="32">
        <v>42988</v>
      </c>
      <c r="AF454" s="4" t="s">
        <v>554</v>
      </c>
      <c r="AG454">
        <v>2017</v>
      </c>
      <c r="AH454" s="32">
        <v>42988</v>
      </c>
    </row>
    <row r="455" spans="1:34" ht="102">
      <c r="A455">
        <v>2017</v>
      </c>
      <c r="B455" t="s">
        <v>794</v>
      </c>
      <c r="C455" t="s">
        <v>2</v>
      </c>
      <c r="E455" s="30" t="s">
        <v>119</v>
      </c>
      <c r="F455" s="30" t="s">
        <v>119</v>
      </c>
      <c r="H455" s="31" t="s">
        <v>808</v>
      </c>
      <c r="I455" s="30" t="s">
        <v>809</v>
      </c>
      <c r="J455" s="30" t="s">
        <v>810</v>
      </c>
      <c r="K455" s="29" t="s">
        <v>821</v>
      </c>
      <c r="L455" s="7" t="s">
        <v>11</v>
      </c>
      <c r="O455" s="5" t="s">
        <v>274</v>
      </c>
      <c r="P455" s="5" t="s">
        <v>275</v>
      </c>
      <c r="Q455" s="5" t="s">
        <v>281</v>
      </c>
      <c r="R455" s="5" t="s">
        <v>274</v>
      </c>
      <c r="S455" s="5" t="s">
        <v>863</v>
      </c>
      <c r="T455" s="30" t="s">
        <v>863</v>
      </c>
      <c r="U455" s="29" t="s">
        <v>821</v>
      </c>
      <c r="V455" s="32">
        <v>42967</v>
      </c>
      <c r="W455" s="32">
        <v>42969</v>
      </c>
      <c r="X455" s="30">
        <v>163</v>
      </c>
      <c r="Y455" s="30">
        <f>2400+400</f>
        <v>2800</v>
      </c>
      <c r="Z455" s="30">
        <v>0</v>
      </c>
      <c r="AA455" s="30"/>
      <c r="AE455" s="32">
        <v>42988</v>
      </c>
      <c r="AF455" s="4" t="s">
        <v>554</v>
      </c>
      <c r="AG455">
        <v>2017</v>
      </c>
      <c r="AH455" s="32">
        <v>42988</v>
      </c>
    </row>
    <row r="456" spans="1:34" ht="76.5">
      <c r="A456">
        <v>2017</v>
      </c>
      <c r="B456" t="s">
        <v>794</v>
      </c>
      <c r="C456" t="s">
        <v>2</v>
      </c>
      <c r="E456" s="30" t="s">
        <v>110</v>
      </c>
      <c r="F456" s="30" t="s">
        <v>110</v>
      </c>
      <c r="H456" s="30" t="s">
        <v>133</v>
      </c>
      <c r="I456" s="30" t="s">
        <v>182</v>
      </c>
      <c r="J456" s="30" t="s">
        <v>245</v>
      </c>
      <c r="K456" s="29" t="s">
        <v>822</v>
      </c>
      <c r="L456" s="7" t="s">
        <v>11</v>
      </c>
      <c r="O456" s="5" t="s">
        <v>274</v>
      </c>
      <c r="P456" s="5" t="s">
        <v>275</v>
      </c>
      <c r="Q456" s="5" t="s">
        <v>281</v>
      </c>
      <c r="R456" s="5" t="s">
        <v>274</v>
      </c>
      <c r="S456" s="5" t="s">
        <v>275</v>
      </c>
      <c r="T456" s="30" t="s">
        <v>276</v>
      </c>
      <c r="U456" s="29" t="s">
        <v>822</v>
      </c>
      <c r="V456" s="32">
        <v>42971</v>
      </c>
      <c r="W456" s="32">
        <v>42972</v>
      </c>
      <c r="X456" s="30">
        <v>164</v>
      </c>
      <c r="Y456" s="30">
        <f>850+400+1000</f>
        <v>2250</v>
      </c>
      <c r="Z456" s="30">
        <v>0</v>
      </c>
      <c r="AA456" s="30"/>
      <c r="AC456" s="38" t="s">
        <v>1316</v>
      </c>
      <c r="AE456" s="32">
        <v>42988</v>
      </c>
      <c r="AF456" s="4" t="s">
        <v>554</v>
      </c>
      <c r="AG456">
        <v>2017</v>
      </c>
      <c r="AH456" s="32">
        <v>42988</v>
      </c>
    </row>
    <row r="457" spans="1:34" ht="38.25">
      <c r="A457">
        <v>2017</v>
      </c>
      <c r="B457" t="s">
        <v>794</v>
      </c>
      <c r="C457" t="s">
        <v>2</v>
      </c>
      <c r="E457" s="30" t="s">
        <v>114</v>
      </c>
      <c r="F457" s="30" t="s">
        <v>114</v>
      </c>
      <c r="H457" s="30" t="s">
        <v>434</v>
      </c>
      <c r="I457" s="30" t="s">
        <v>203</v>
      </c>
      <c r="J457" s="30" t="s">
        <v>240</v>
      </c>
      <c r="K457" s="29" t="s">
        <v>823</v>
      </c>
      <c r="L457" s="7" t="s">
        <v>11</v>
      </c>
      <c r="O457" s="5" t="s">
        <v>274</v>
      </c>
      <c r="P457" s="5" t="s">
        <v>275</v>
      </c>
      <c r="Q457" s="5" t="s">
        <v>281</v>
      </c>
      <c r="R457" s="5" t="s">
        <v>274</v>
      </c>
      <c r="S457" s="5" t="s">
        <v>275</v>
      </c>
      <c r="T457" s="30" t="s">
        <v>278</v>
      </c>
      <c r="U457" s="29" t="s">
        <v>823</v>
      </c>
      <c r="V457" s="32">
        <v>42979</v>
      </c>
      <c r="W457" s="32">
        <v>42981</v>
      </c>
      <c r="X457" s="30">
        <v>165</v>
      </c>
      <c r="Y457" s="30">
        <f>1400+300+1165</f>
        <v>2865</v>
      </c>
      <c r="Z457" s="30">
        <v>0</v>
      </c>
      <c r="AA457" s="30"/>
      <c r="AE457" s="32">
        <v>42988</v>
      </c>
      <c r="AF457" s="4" t="s">
        <v>554</v>
      </c>
      <c r="AG457">
        <v>2017</v>
      </c>
      <c r="AH457" s="32">
        <v>42988</v>
      </c>
    </row>
    <row r="458" spans="1:34" ht="25.5">
      <c r="A458">
        <v>2017</v>
      </c>
      <c r="B458" t="s">
        <v>794</v>
      </c>
      <c r="C458" t="s">
        <v>2</v>
      </c>
      <c r="E458" s="30" t="s">
        <v>111</v>
      </c>
      <c r="F458" s="30" t="s">
        <v>111</v>
      </c>
      <c r="H458" s="31" t="s">
        <v>166</v>
      </c>
      <c r="I458" s="30" t="s">
        <v>189</v>
      </c>
      <c r="J458" s="30"/>
      <c r="K458" s="29" t="s">
        <v>824</v>
      </c>
      <c r="L458" s="7" t="s">
        <v>11</v>
      </c>
      <c r="O458" s="5" t="s">
        <v>274</v>
      </c>
      <c r="P458" s="5" t="s">
        <v>275</v>
      </c>
      <c r="Q458" s="5" t="s">
        <v>281</v>
      </c>
      <c r="R458" s="5" t="s">
        <v>274</v>
      </c>
      <c r="S458" s="5" t="s">
        <v>275</v>
      </c>
      <c r="T458" s="30" t="s">
        <v>283</v>
      </c>
      <c r="U458" s="29" t="s">
        <v>824</v>
      </c>
      <c r="V458" s="32">
        <v>42955</v>
      </c>
      <c r="W458" s="32">
        <v>42955</v>
      </c>
      <c r="X458" s="30">
        <v>166</v>
      </c>
      <c r="Y458" s="30">
        <f>300+400</f>
        <v>700</v>
      </c>
      <c r="Z458" s="30">
        <v>0</v>
      </c>
      <c r="AA458" s="30"/>
      <c r="AE458" s="32">
        <v>42988</v>
      </c>
      <c r="AF458" s="4" t="s">
        <v>554</v>
      </c>
      <c r="AG458">
        <v>2017</v>
      </c>
      <c r="AH458" s="32">
        <v>42988</v>
      </c>
    </row>
    <row r="459" spans="1:34" ht="25.5">
      <c r="A459">
        <v>2017</v>
      </c>
      <c r="B459" t="s">
        <v>794</v>
      </c>
      <c r="C459" t="s">
        <v>2</v>
      </c>
      <c r="E459" s="30" t="s">
        <v>111</v>
      </c>
      <c r="F459" s="30" t="s">
        <v>111</v>
      </c>
      <c r="H459" s="31" t="s">
        <v>166</v>
      </c>
      <c r="I459" s="30" t="s">
        <v>189</v>
      </c>
      <c r="J459" s="30"/>
      <c r="K459" s="29" t="s">
        <v>825</v>
      </c>
      <c r="L459" s="7" t="s">
        <v>11</v>
      </c>
      <c r="O459" s="5" t="s">
        <v>274</v>
      </c>
      <c r="P459" s="5" t="s">
        <v>275</v>
      </c>
      <c r="Q459" s="5" t="s">
        <v>281</v>
      </c>
      <c r="R459" s="5" t="s">
        <v>274</v>
      </c>
      <c r="S459" s="5" t="s">
        <v>275</v>
      </c>
      <c r="T459" s="30" t="s">
        <v>283</v>
      </c>
      <c r="U459" s="29" t="s">
        <v>825</v>
      </c>
      <c r="V459" s="32">
        <v>42956</v>
      </c>
      <c r="W459" s="32">
        <v>42956</v>
      </c>
      <c r="X459" s="30">
        <v>167</v>
      </c>
      <c r="Y459" s="30">
        <v>700</v>
      </c>
      <c r="Z459" s="30">
        <v>0</v>
      </c>
      <c r="AA459" s="30"/>
      <c r="AE459" s="32">
        <v>42988</v>
      </c>
      <c r="AF459" s="4" t="s">
        <v>554</v>
      </c>
      <c r="AG459">
        <v>2017</v>
      </c>
      <c r="AH459" s="32">
        <v>42988</v>
      </c>
    </row>
    <row r="460" spans="1:34" ht="51">
      <c r="A460">
        <v>2017</v>
      </c>
      <c r="B460" t="s">
        <v>794</v>
      </c>
      <c r="C460" t="s">
        <v>2</v>
      </c>
      <c r="E460" s="30" t="s">
        <v>111</v>
      </c>
      <c r="F460" s="30" t="s">
        <v>111</v>
      </c>
      <c r="H460" s="30" t="s">
        <v>139</v>
      </c>
      <c r="I460" s="30" t="s">
        <v>192</v>
      </c>
      <c r="J460" s="30" t="s">
        <v>216</v>
      </c>
      <c r="K460" s="29" t="s">
        <v>826</v>
      </c>
      <c r="L460" s="7" t="s">
        <v>11</v>
      </c>
      <c r="O460" s="5" t="s">
        <v>274</v>
      </c>
      <c r="P460" s="5" t="s">
        <v>275</v>
      </c>
      <c r="Q460" s="5" t="s">
        <v>281</v>
      </c>
      <c r="R460" s="5" t="s">
        <v>274</v>
      </c>
      <c r="S460" s="5" t="s">
        <v>275</v>
      </c>
      <c r="T460" s="30" t="s">
        <v>276</v>
      </c>
      <c r="U460" s="29" t="s">
        <v>826</v>
      </c>
      <c r="V460" s="32">
        <v>42954</v>
      </c>
      <c r="W460" s="32">
        <v>42954</v>
      </c>
      <c r="X460" s="30">
        <v>168</v>
      </c>
      <c r="Y460" s="30">
        <v>300</v>
      </c>
      <c r="Z460" s="30">
        <v>0</v>
      </c>
      <c r="AA460" s="30"/>
      <c r="AE460" s="32">
        <v>42988</v>
      </c>
      <c r="AF460" s="4" t="s">
        <v>554</v>
      </c>
      <c r="AG460">
        <v>2017</v>
      </c>
      <c r="AH460" s="32">
        <v>42988</v>
      </c>
    </row>
    <row r="461" spans="1:34" ht="114.75">
      <c r="A461">
        <v>2017</v>
      </c>
      <c r="B461" t="s">
        <v>794</v>
      </c>
      <c r="C461" t="s">
        <v>2</v>
      </c>
      <c r="E461" s="30" t="s">
        <v>117</v>
      </c>
      <c r="F461" s="30" t="s">
        <v>117</v>
      </c>
      <c r="H461" s="30" t="s">
        <v>138</v>
      </c>
      <c r="I461" s="30" t="s">
        <v>191</v>
      </c>
      <c r="J461" s="30" t="s">
        <v>251</v>
      </c>
      <c r="K461" s="29" t="s">
        <v>827</v>
      </c>
      <c r="L461" s="7" t="s">
        <v>11</v>
      </c>
      <c r="O461" s="5" t="s">
        <v>274</v>
      </c>
      <c r="P461" s="5" t="s">
        <v>275</v>
      </c>
      <c r="Q461" s="5" t="s">
        <v>281</v>
      </c>
      <c r="R461" s="5" t="s">
        <v>274</v>
      </c>
      <c r="S461" s="5" t="s">
        <v>275</v>
      </c>
      <c r="T461" s="30" t="s">
        <v>276</v>
      </c>
      <c r="U461" s="29" t="s">
        <v>827</v>
      </c>
      <c r="V461" s="32">
        <v>42954</v>
      </c>
      <c r="W461" s="32">
        <v>42954</v>
      </c>
      <c r="X461" s="30">
        <v>169</v>
      </c>
      <c r="Y461" s="30">
        <f>500+1200</f>
        <v>1700</v>
      </c>
      <c r="Z461" s="30">
        <v>0</v>
      </c>
      <c r="AA461" s="30"/>
      <c r="AE461" s="32">
        <v>42988</v>
      </c>
      <c r="AF461" s="4" t="s">
        <v>554</v>
      </c>
      <c r="AG461">
        <v>2017</v>
      </c>
      <c r="AH461" s="32">
        <v>42988</v>
      </c>
    </row>
    <row r="462" spans="1:34" ht="38.25">
      <c r="A462">
        <v>2017</v>
      </c>
      <c r="B462" t="s">
        <v>794</v>
      </c>
      <c r="C462" t="s">
        <v>2</v>
      </c>
      <c r="E462" s="30" t="s">
        <v>110</v>
      </c>
      <c r="F462" s="30" t="s">
        <v>110</v>
      </c>
      <c r="H462" s="30" t="s">
        <v>140</v>
      </c>
      <c r="I462" s="30" t="s">
        <v>193</v>
      </c>
      <c r="J462" s="30" t="s">
        <v>193</v>
      </c>
      <c r="K462" s="29" t="s">
        <v>828</v>
      </c>
      <c r="L462" s="7" t="s">
        <v>11</v>
      </c>
      <c r="O462" s="5" t="s">
        <v>274</v>
      </c>
      <c r="P462" s="5" t="s">
        <v>275</v>
      </c>
      <c r="Q462" s="5" t="s">
        <v>281</v>
      </c>
      <c r="R462" s="5" t="s">
        <v>274</v>
      </c>
      <c r="S462" s="5" t="s">
        <v>275</v>
      </c>
      <c r="T462" s="30" t="s">
        <v>279</v>
      </c>
      <c r="U462" s="29" t="s">
        <v>828</v>
      </c>
      <c r="V462" s="32">
        <v>42956</v>
      </c>
      <c r="W462" s="32">
        <v>42956</v>
      </c>
      <c r="X462" s="30">
        <v>170</v>
      </c>
      <c r="Y462" s="30">
        <f>400+800</f>
        <v>1200</v>
      </c>
      <c r="Z462" s="30">
        <v>0</v>
      </c>
      <c r="AA462" s="30"/>
      <c r="AE462" s="32">
        <v>42988</v>
      </c>
      <c r="AF462" s="4" t="s">
        <v>554</v>
      </c>
      <c r="AG462">
        <v>2017</v>
      </c>
      <c r="AH462" s="32">
        <v>42988</v>
      </c>
    </row>
    <row r="463" spans="1:34" ht="38.25">
      <c r="A463">
        <v>2017</v>
      </c>
      <c r="B463" t="s">
        <v>794</v>
      </c>
      <c r="C463" t="s">
        <v>2</v>
      </c>
      <c r="E463" s="30" t="s">
        <v>110</v>
      </c>
      <c r="F463" s="30" t="s">
        <v>110</v>
      </c>
      <c r="H463" s="30" t="s">
        <v>133</v>
      </c>
      <c r="I463" s="30" t="s">
        <v>182</v>
      </c>
      <c r="J463" s="30" t="s">
        <v>245</v>
      </c>
      <c r="K463" s="29" t="s">
        <v>829</v>
      </c>
      <c r="L463" s="7" t="s">
        <v>11</v>
      </c>
      <c r="O463" s="5" t="s">
        <v>274</v>
      </c>
      <c r="P463" s="5" t="s">
        <v>275</v>
      </c>
      <c r="Q463" s="5" t="s">
        <v>281</v>
      </c>
      <c r="R463" s="5" t="s">
        <v>274</v>
      </c>
      <c r="S463" s="5" t="s">
        <v>275</v>
      </c>
      <c r="T463" s="30" t="s">
        <v>279</v>
      </c>
      <c r="U463" s="29" t="s">
        <v>829</v>
      </c>
      <c r="V463" s="32">
        <v>42956</v>
      </c>
      <c r="W463" s="32">
        <v>42956</v>
      </c>
      <c r="X463" s="30">
        <v>171</v>
      </c>
      <c r="Y463" s="30">
        <f>400+820.06</f>
        <v>1220.06</v>
      </c>
      <c r="Z463" s="30">
        <v>0</v>
      </c>
      <c r="AA463" s="30"/>
      <c r="AE463" s="32">
        <v>42988</v>
      </c>
      <c r="AF463" s="4" t="s">
        <v>554</v>
      </c>
      <c r="AG463">
        <v>2017</v>
      </c>
      <c r="AH463" s="32">
        <v>42988</v>
      </c>
    </row>
    <row r="464" spans="1:34" ht="63.75">
      <c r="A464">
        <v>2017</v>
      </c>
      <c r="B464" t="s">
        <v>794</v>
      </c>
      <c r="C464" t="s">
        <v>2</v>
      </c>
      <c r="E464" s="30" t="s">
        <v>677</v>
      </c>
      <c r="F464" s="30" t="s">
        <v>677</v>
      </c>
      <c r="H464" s="30" t="s">
        <v>678</v>
      </c>
      <c r="I464" s="30" t="s">
        <v>679</v>
      </c>
      <c r="J464" s="30" t="s">
        <v>235</v>
      </c>
      <c r="K464" s="29" t="s">
        <v>830</v>
      </c>
      <c r="L464" s="7" t="s">
        <v>11</v>
      </c>
      <c r="O464" s="5" t="s">
        <v>274</v>
      </c>
      <c r="P464" s="5" t="s">
        <v>275</v>
      </c>
      <c r="Q464" s="5" t="s">
        <v>281</v>
      </c>
      <c r="R464" s="5" t="s">
        <v>274</v>
      </c>
      <c r="S464" s="5" t="s">
        <v>275</v>
      </c>
      <c r="T464" s="30" t="s">
        <v>279</v>
      </c>
      <c r="U464" s="29" t="s">
        <v>830</v>
      </c>
      <c r="V464" s="32">
        <v>42956</v>
      </c>
      <c r="W464" s="32">
        <v>42956</v>
      </c>
      <c r="X464" s="30">
        <v>172</v>
      </c>
      <c r="Y464" s="30">
        <v>300</v>
      </c>
      <c r="Z464" s="30">
        <v>0</v>
      </c>
      <c r="AA464" s="30"/>
      <c r="AE464" s="32">
        <v>42988</v>
      </c>
      <c r="AF464" s="4" t="s">
        <v>554</v>
      </c>
      <c r="AG464">
        <v>2017</v>
      </c>
      <c r="AH464" s="32">
        <v>42988</v>
      </c>
    </row>
    <row r="465" spans="1:34" ht="38.25">
      <c r="A465">
        <v>2017</v>
      </c>
      <c r="B465" t="s">
        <v>794</v>
      </c>
      <c r="C465" t="s">
        <v>2</v>
      </c>
      <c r="E465" s="30" t="s">
        <v>811</v>
      </c>
      <c r="F465" s="30" t="s">
        <v>811</v>
      </c>
      <c r="H465" s="30" t="s">
        <v>136</v>
      </c>
      <c r="I465" s="30" t="s">
        <v>187</v>
      </c>
      <c r="J465" s="30" t="s">
        <v>249</v>
      </c>
      <c r="K465" s="29" t="s">
        <v>831</v>
      </c>
      <c r="L465" s="7" t="s">
        <v>11</v>
      </c>
      <c r="O465" s="5" t="s">
        <v>274</v>
      </c>
      <c r="P465" s="5" t="s">
        <v>275</v>
      </c>
      <c r="Q465" s="5" t="s">
        <v>281</v>
      </c>
      <c r="R465" s="5" t="s">
        <v>274</v>
      </c>
      <c r="S465" s="5" t="s">
        <v>275</v>
      </c>
      <c r="T465" s="30" t="s">
        <v>279</v>
      </c>
      <c r="U465" s="29" t="s">
        <v>831</v>
      </c>
      <c r="V465" s="32">
        <v>42956</v>
      </c>
      <c r="W465" s="32">
        <v>42956</v>
      </c>
      <c r="X465" s="30">
        <v>173</v>
      </c>
      <c r="Y465" s="30">
        <v>400</v>
      </c>
      <c r="Z465" s="30">
        <v>0</v>
      </c>
      <c r="AA465" s="30"/>
      <c r="AE465" s="32">
        <v>42988</v>
      </c>
      <c r="AF465" s="4" t="s">
        <v>554</v>
      </c>
      <c r="AG465">
        <v>2017</v>
      </c>
      <c r="AH465" s="32">
        <v>42988</v>
      </c>
    </row>
    <row r="466" spans="1:34" ht="51">
      <c r="A466">
        <v>2017</v>
      </c>
      <c r="B466" t="s">
        <v>794</v>
      </c>
      <c r="C466" t="s">
        <v>2</v>
      </c>
      <c r="E466" s="30" t="s">
        <v>112</v>
      </c>
      <c r="F466" s="30" t="s">
        <v>112</v>
      </c>
      <c r="H466" s="30" t="s">
        <v>160</v>
      </c>
      <c r="I466" s="30" t="s">
        <v>218</v>
      </c>
      <c r="J466" s="30" t="s">
        <v>262</v>
      </c>
      <c r="K466" s="29" t="s">
        <v>832</v>
      </c>
      <c r="L466" s="7" t="s">
        <v>11</v>
      </c>
      <c r="O466" s="5" t="s">
        <v>274</v>
      </c>
      <c r="P466" s="5" t="s">
        <v>275</v>
      </c>
      <c r="Q466" s="5" t="s">
        <v>281</v>
      </c>
      <c r="R466" s="5" t="s">
        <v>274</v>
      </c>
      <c r="S466" s="5" t="s">
        <v>275</v>
      </c>
      <c r="T466" s="30" t="s">
        <v>279</v>
      </c>
      <c r="U466" s="29" t="s">
        <v>832</v>
      </c>
      <c r="V466" s="32">
        <v>42956</v>
      </c>
      <c r="W466" s="32">
        <v>42956</v>
      </c>
      <c r="X466" s="30">
        <v>174</v>
      </c>
      <c r="Y466" s="30">
        <v>300</v>
      </c>
      <c r="Z466" s="30">
        <v>0</v>
      </c>
      <c r="AA466" s="30"/>
      <c r="AE466" s="32">
        <v>42988</v>
      </c>
      <c r="AF466" s="4" t="s">
        <v>554</v>
      </c>
      <c r="AG466">
        <v>2017</v>
      </c>
      <c r="AH466" s="32">
        <v>42988</v>
      </c>
    </row>
    <row r="467" spans="1:34" ht="38.25">
      <c r="A467">
        <v>2017</v>
      </c>
      <c r="B467" t="s">
        <v>794</v>
      </c>
      <c r="C467" t="s">
        <v>2</v>
      </c>
      <c r="E467" s="30" t="s">
        <v>111</v>
      </c>
      <c r="F467" s="30" t="s">
        <v>111</v>
      </c>
      <c r="H467" s="30" t="s">
        <v>169</v>
      </c>
      <c r="I467" s="30" t="s">
        <v>196</v>
      </c>
      <c r="J467" s="30" t="s">
        <v>196</v>
      </c>
      <c r="K467" s="29" t="s">
        <v>833</v>
      </c>
      <c r="L467" s="7" t="s">
        <v>11</v>
      </c>
      <c r="O467" s="5" t="s">
        <v>274</v>
      </c>
      <c r="P467" s="5" t="s">
        <v>275</v>
      </c>
      <c r="Q467" s="5" t="s">
        <v>281</v>
      </c>
      <c r="R467" s="5" t="s">
        <v>274</v>
      </c>
      <c r="S467" s="5" t="s">
        <v>275</v>
      </c>
      <c r="T467" s="30" t="s">
        <v>279</v>
      </c>
      <c r="U467" s="29" t="s">
        <v>833</v>
      </c>
      <c r="V467" s="32">
        <v>42959</v>
      </c>
      <c r="W467" s="32">
        <v>42959</v>
      </c>
      <c r="X467" s="30">
        <v>175</v>
      </c>
      <c r="Y467" s="30">
        <f>300+800</f>
        <v>1100</v>
      </c>
      <c r="Z467" s="30">
        <v>0</v>
      </c>
      <c r="AA467" s="30"/>
      <c r="AE467" s="32">
        <v>42988</v>
      </c>
      <c r="AF467" s="4" t="s">
        <v>554</v>
      </c>
      <c r="AG467">
        <v>2017</v>
      </c>
      <c r="AH467" s="32">
        <v>42988</v>
      </c>
    </row>
    <row r="468" spans="1:34" ht="51">
      <c r="A468">
        <v>2017</v>
      </c>
      <c r="B468" t="s">
        <v>794</v>
      </c>
      <c r="C468" t="s">
        <v>2</v>
      </c>
      <c r="E468" s="30" t="s">
        <v>111</v>
      </c>
      <c r="F468" s="30" t="s">
        <v>111</v>
      </c>
      <c r="H468" s="30" t="s">
        <v>779</v>
      </c>
      <c r="I468" s="30" t="s">
        <v>183</v>
      </c>
      <c r="J468" s="30" t="s">
        <v>193</v>
      </c>
      <c r="K468" s="29" t="s">
        <v>834</v>
      </c>
      <c r="L468" s="7" t="s">
        <v>11</v>
      </c>
      <c r="O468" s="5" t="s">
        <v>274</v>
      </c>
      <c r="P468" s="5" t="s">
        <v>275</v>
      </c>
      <c r="Q468" s="5" t="s">
        <v>281</v>
      </c>
      <c r="R468" s="5" t="s">
        <v>274</v>
      </c>
      <c r="S468" s="5" t="s">
        <v>275</v>
      </c>
      <c r="T468" s="30" t="s">
        <v>279</v>
      </c>
      <c r="U468" s="29" t="s">
        <v>834</v>
      </c>
      <c r="V468" s="32">
        <v>42959</v>
      </c>
      <c r="W468" s="32">
        <v>42959</v>
      </c>
      <c r="X468" s="30">
        <v>176</v>
      </c>
      <c r="Y468" s="30">
        <v>300</v>
      </c>
      <c r="Z468" s="30">
        <v>0</v>
      </c>
      <c r="AA468" s="30"/>
      <c r="AE468" s="32">
        <v>42988</v>
      </c>
      <c r="AF468" s="4" t="s">
        <v>554</v>
      </c>
      <c r="AG468">
        <v>2017</v>
      </c>
      <c r="AH468" s="32">
        <v>42988</v>
      </c>
    </row>
    <row r="469" spans="1:34" ht="51">
      <c r="A469">
        <v>2017</v>
      </c>
      <c r="B469" t="s">
        <v>794</v>
      </c>
      <c r="C469" t="s">
        <v>2</v>
      </c>
      <c r="E469" s="30" t="s">
        <v>111</v>
      </c>
      <c r="F469" s="30" t="s">
        <v>111</v>
      </c>
      <c r="H469" s="30" t="s">
        <v>703</v>
      </c>
      <c r="I469" s="30" t="s">
        <v>197</v>
      </c>
      <c r="J469" s="30"/>
      <c r="K469" s="29" t="s">
        <v>834</v>
      </c>
      <c r="L469" s="7" t="s">
        <v>11</v>
      </c>
      <c r="O469" s="5" t="s">
        <v>274</v>
      </c>
      <c r="P469" s="5" t="s">
        <v>275</v>
      </c>
      <c r="Q469" s="5" t="s">
        <v>281</v>
      </c>
      <c r="R469" s="5" t="s">
        <v>274</v>
      </c>
      <c r="S469" s="5" t="s">
        <v>275</v>
      </c>
      <c r="T469" s="30" t="s">
        <v>279</v>
      </c>
      <c r="U469" s="29" t="s">
        <v>834</v>
      </c>
      <c r="V469" s="32">
        <v>42959</v>
      </c>
      <c r="W469" s="32">
        <v>42959</v>
      </c>
      <c r="X469" s="30">
        <v>177</v>
      </c>
      <c r="Y469" s="30">
        <v>300</v>
      </c>
      <c r="Z469" s="30">
        <v>0</v>
      </c>
      <c r="AA469" s="30"/>
      <c r="AE469" s="32">
        <v>42988</v>
      </c>
      <c r="AF469" s="4" t="s">
        <v>554</v>
      </c>
      <c r="AG469">
        <v>2017</v>
      </c>
      <c r="AH469" s="32">
        <v>42988</v>
      </c>
    </row>
    <row r="470" spans="1:34" ht="63.75">
      <c r="A470">
        <v>2017</v>
      </c>
      <c r="B470" t="s">
        <v>794</v>
      </c>
      <c r="C470" t="s">
        <v>2</v>
      </c>
      <c r="E470" s="30" t="s">
        <v>111</v>
      </c>
      <c r="F470" s="30" t="s">
        <v>111</v>
      </c>
      <c r="H470" s="30" t="s">
        <v>158</v>
      </c>
      <c r="I470" s="30" t="s">
        <v>205</v>
      </c>
      <c r="J470" s="30" t="s">
        <v>200</v>
      </c>
      <c r="K470" s="29" t="s">
        <v>835</v>
      </c>
      <c r="L470" s="7" t="s">
        <v>11</v>
      </c>
      <c r="O470" s="5" t="s">
        <v>274</v>
      </c>
      <c r="P470" s="5" t="s">
        <v>275</v>
      </c>
      <c r="Q470" s="5" t="s">
        <v>281</v>
      </c>
      <c r="R470" s="5" t="s">
        <v>274</v>
      </c>
      <c r="S470" s="5" t="s">
        <v>275</v>
      </c>
      <c r="T470" s="30" t="s">
        <v>279</v>
      </c>
      <c r="U470" s="29" t="s">
        <v>835</v>
      </c>
      <c r="V470" s="32">
        <v>42963</v>
      </c>
      <c r="W470" s="32">
        <v>42963</v>
      </c>
      <c r="X470" s="30">
        <v>178</v>
      </c>
      <c r="Y470" s="30">
        <f>300+950.02</f>
        <v>1250.02</v>
      </c>
      <c r="Z470" s="30">
        <v>0</v>
      </c>
      <c r="AA470" s="30"/>
      <c r="AE470" s="32">
        <v>42988</v>
      </c>
      <c r="AF470" s="4" t="s">
        <v>554</v>
      </c>
      <c r="AG470">
        <v>2017</v>
      </c>
      <c r="AH470" s="32">
        <v>42988</v>
      </c>
    </row>
    <row r="471" spans="1:34" ht="51">
      <c r="A471">
        <v>2017</v>
      </c>
      <c r="B471" t="s">
        <v>794</v>
      </c>
      <c r="C471" t="s">
        <v>2</v>
      </c>
      <c r="E471" s="30" t="s">
        <v>811</v>
      </c>
      <c r="F471" s="30" t="s">
        <v>811</v>
      </c>
      <c r="H471" s="30" t="s">
        <v>136</v>
      </c>
      <c r="I471" s="30" t="s">
        <v>187</v>
      </c>
      <c r="J471" s="30" t="s">
        <v>249</v>
      </c>
      <c r="K471" s="29" t="s">
        <v>836</v>
      </c>
      <c r="L471" s="7" t="s">
        <v>11</v>
      </c>
      <c r="O471" s="5" t="s">
        <v>274</v>
      </c>
      <c r="P471" s="5" t="s">
        <v>275</v>
      </c>
      <c r="Q471" s="5" t="s">
        <v>281</v>
      </c>
      <c r="R471" s="5" t="s">
        <v>274</v>
      </c>
      <c r="S471" s="5" t="s">
        <v>275</v>
      </c>
      <c r="T471" s="30" t="s">
        <v>279</v>
      </c>
      <c r="U471" s="29" t="s">
        <v>836</v>
      </c>
      <c r="V471" s="32">
        <v>42963</v>
      </c>
      <c r="W471" s="32">
        <v>42963</v>
      </c>
      <c r="X471" s="30">
        <v>179</v>
      </c>
      <c r="Y471" s="30">
        <v>400</v>
      </c>
      <c r="Z471" s="30">
        <v>0</v>
      </c>
      <c r="AA471" s="30"/>
      <c r="AE471" s="32">
        <v>42988</v>
      </c>
      <c r="AF471" s="4" t="s">
        <v>554</v>
      </c>
      <c r="AG471">
        <v>2017</v>
      </c>
      <c r="AH471" s="32">
        <v>42988</v>
      </c>
    </row>
    <row r="472" spans="1:34" ht="51">
      <c r="A472">
        <v>2017</v>
      </c>
      <c r="B472" t="s">
        <v>794</v>
      </c>
      <c r="C472" t="s">
        <v>2</v>
      </c>
      <c r="E472" s="30" t="s">
        <v>648</v>
      </c>
      <c r="F472" s="30" t="s">
        <v>648</v>
      </c>
      <c r="H472" s="30" t="s">
        <v>649</v>
      </c>
      <c r="I472" s="30" t="s">
        <v>650</v>
      </c>
      <c r="J472" s="30" t="s">
        <v>612</v>
      </c>
      <c r="K472" s="29" t="s">
        <v>836</v>
      </c>
      <c r="L472" s="7" t="s">
        <v>11</v>
      </c>
      <c r="O472" s="5" t="s">
        <v>274</v>
      </c>
      <c r="P472" s="5" t="s">
        <v>275</v>
      </c>
      <c r="Q472" s="5" t="s">
        <v>281</v>
      </c>
      <c r="R472" s="5" t="s">
        <v>274</v>
      </c>
      <c r="S472" s="5" t="s">
        <v>275</v>
      </c>
      <c r="T472" s="30" t="s">
        <v>279</v>
      </c>
      <c r="U472" s="29" t="s">
        <v>836</v>
      </c>
      <c r="V472" s="32">
        <v>42963</v>
      </c>
      <c r="W472" s="32">
        <v>42963</v>
      </c>
      <c r="X472" s="30">
        <v>180</v>
      </c>
      <c r="Y472" s="30">
        <v>400</v>
      </c>
      <c r="Z472" s="30">
        <v>0</v>
      </c>
      <c r="AA472" s="30"/>
      <c r="AE472" s="32">
        <v>42988</v>
      </c>
      <c r="AF472" s="4" t="s">
        <v>554</v>
      </c>
      <c r="AG472">
        <v>2017</v>
      </c>
      <c r="AH472" s="32">
        <v>42988</v>
      </c>
    </row>
    <row r="473" spans="1:34" ht="63.75">
      <c r="A473">
        <v>2017</v>
      </c>
      <c r="B473" t="s">
        <v>794</v>
      </c>
      <c r="C473" t="s">
        <v>2</v>
      </c>
      <c r="E473" s="30" t="s">
        <v>648</v>
      </c>
      <c r="F473" s="30" t="s">
        <v>648</v>
      </c>
      <c r="H473" s="30" t="s">
        <v>163</v>
      </c>
      <c r="I473" s="30" t="s">
        <v>650</v>
      </c>
      <c r="J473" s="30" t="s">
        <v>612</v>
      </c>
      <c r="K473" s="29" t="s">
        <v>837</v>
      </c>
      <c r="L473" s="7" t="s">
        <v>11</v>
      </c>
      <c r="O473" s="5" t="s">
        <v>274</v>
      </c>
      <c r="P473" s="5" t="s">
        <v>275</v>
      </c>
      <c r="Q473" s="5" t="s">
        <v>281</v>
      </c>
      <c r="R473" s="5" t="s">
        <v>274</v>
      </c>
      <c r="S473" s="5" t="s">
        <v>275</v>
      </c>
      <c r="T473" s="30" t="s">
        <v>276</v>
      </c>
      <c r="U473" s="29" t="s">
        <v>837</v>
      </c>
      <c r="V473" s="32">
        <v>42964</v>
      </c>
      <c r="W473" s="32">
        <v>42964</v>
      </c>
      <c r="X473" s="30">
        <v>181</v>
      </c>
      <c r="Y473" s="30">
        <v>400</v>
      </c>
      <c r="Z473" s="30">
        <v>0</v>
      </c>
      <c r="AA473" s="30"/>
      <c r="AE473" s="32">
        <v>42988</v>
      </c>
      <c r="AF473" s="4" t="s">
        <v>554</v>
      </c>
      <c r="AG473">
        <v>2017</v>
      </c>
      <c r="AH473" s="32">
        <v>42988</v>
      </c>
    </row>
    <row r="474" spans="1:34" ht="76.5">
      <c r="A474">
        <v>2017</v>
      </c>
      <c r="B474" t="s">
        <v>794</v>
      </c>
      <c r="C474" t="s">
        <v>2</v>
      </c>
      <c r="E474" s="30" t="s">
        <v>110</v>
      </c>
      <c r="F474" s="30" t="s">
        <v>110</v>
      </c>
      <c r="H474" s="30" t="s">
        <v>631</v>
      </c>
      <c r="I474" s="30" t="s">
        <v>196</v>
      </c>
      <c r="J474" s="30" t="s">
        <v>632</v>
      </c>
      <c r="K474" s="29" t="s">
        <v>838</v>
      </c>
      <c r="L474" s="7" t="s">
        <v>11</v>
      </c>
      <c r="O474" s="5" t="s">
        <v>274</v>
      </c>
      <c r="P474" s="5" t="s">
        <v>275</v>
      </c>
      <c r="Q474" s="5" t="s">
        <v>281</v>
      </c>
      <c r="R474" s="5" t="s">
        <v>274</v>
      </c>
      <c r="S474" s="5" t="s">
        <v>275</v>
      </c>
      <c r="T474" s="30" t="s">
        <v>276</v>
      </c>
      <c r="U474" s="29" t="s">
        <v>838</v>
      </c>
      <c r="V474" s="32">
        <v>42964</v>
      </c>
      <c r="W474" s="32">
        <v>42964</v>
      </c>
      <c r="X474" s="30">
        <v>182</v>
      </c>
      <c r="Y474" s="30">
        <f>400+970.16</f>
        <v>1370.1599999999999</v>
      </c>
      <c r="Z474" s="30">
        <v>0</v>
      </c>
      <c r="AA474" s="30"/>
      <c r="AE474" s="32">
        <v>42988</v>
      </c>
      <c r="AF474" s="4" t="s">
        <v>554</v>
      </c>
      <c r="AG474">
        <v>2017</v>
      </c>
      <c r="AH474" s="32">
        <v>42988</v>
      </c>
    </row>
    <row r="475" spans="1:34" ht="63.75">
      <c r="A475">
        <v>2017</v>
      </c>
      <c r="B475" t="s">
        <v>794</v>
      </c>
      <c r="C475" t="s">
        <v>2</v>
      </c>
      <c r="E475" s="30" t="s">
        <v>111</v>
      </c>
      <c r="F475" s="30" t="s">
        <v>111</v>
      </c>
      <c r="H475" s="30" t="s">
        <v>158</v>
      </c>
      <c r="I475" s="30" t="s">
        <v>205</v>
      </c>
      <c r="J475" s="30" t="s">
        <v>200</v>
      </c>
      <c r="K475" s="29" t="s">
        <v>839</v>
      </c>
      <c r="L475" s="7" t="s">
        <v>11</v>
      </c>
      <c r="O475" s="5" t="s">
        <v>274</v>
      </c>
      <c r="P475" s="5" t="s">
        <v>275</v>
      </c>
      <c r="Q475" s="5" t="s">
        <v>281</v>
      </c>
      <c r="R475" s="5" t="s">
        <v>274</v>
      </c>
      <c r="S475" s="5" t="s">
        <v>275</v>
      </c>
      <c r="T475" s="30" t="s">
        <v>276</v>
      </c>
      <c r="U475" s="29" t="s">
        <v>839</v>
      </c>
      <c r="V475" s="32">
        <v>42964</v>
      </c>
      <c r="W475" s="32">
        <v>42964</v>
      </c>
      <c r="X475" s="30">
        <v>183</v>
      </c>
      <c r="Y475" s="30">
        <f>300+1200</f>
        <v>1500</v>
      </c>
      <c r="Z475" s="30">
        <v>0</v>
      </c>
      <c r="AA475" s="30"/>
      <c r="AE475" s="32">
        <v>42988</v>
      </c>
      <c r="AF475" s="4" t="s">
        <v>554</v>
      </c>
      <c r="AG475">
        <v>2017</v>
      </c>
      <c r="AH475" s="32">
        <v>42988</v>
      </c>
    </row>
    <row r="476" spans="1:34" ht="76.5">
      <c r="A476">
        <v>2017</v>
      </c>
      <c r="B476" t="s">
        <v>794</v>
      </c>
      <c r="C476" t="s">
        <v>2</v>
      </c>
      <c r="E476" s="30" t="s">
        <v>812</v>
      </c>
      <c r="F476" s="30" t="s">
        <v>812</v>
      </c>
      <c r="H476" s="30" t="s">
        <v>170</v>
      </c>
      <c r="I476" s="30" t="s">
        <v>221</v>
      </c>
      <c r="J476" s="30" t="s">
        <v>205</v>
      </c>
      <c r="K476" s="29" t="s">
        <v>840</v>
      </c>
      <c r="L476" s="7" t="s">
        <v>11</v>
      </c>
      <c r="O476" s="5" t="s">
        <v>274</v>
      </c>
      <c r="P476" s="5" t="s">
        <v>275</v>
      </c>
      <c r="Q476" s="5" t="s">
        <v>281</v>
      </c>
      <c r="R476" s="5" t="s">
        <v>274</v>
      </c>
      <c r="S476" s="5" t="s">
        <v>275</v>
      </c>
      <c r="T476" s="30" t="s">
        <v>279</v>
      </c>
      <c r="U476" s="29" t="s">
        <v>840</v>
      </c>
      <c r="V476" s="32">
        <v>42964</v>
      </c>
      <c r="W476" s="32">
        <v>42964</v>
      </c>
      <c r="X476" s="30">
        <v>184</v>
      </c>
      <c r="Y476" s="30">
        <f>300+1200</f>
        <v>1500</v>
      </c>
      <c r="Z476" s="30">
        <v>0</v>
      </c>
      <c r="AA476" s="30"/>
      <c r="AE476" s="32">
        <v>42988</v>
      </c>
      <c r="AF476" s="4" t="s">
        <v>554</v>
      </c>
      <c r="AG476">
        <v>2017</v>
      </c>
      <c r="AH476" s="32">
        <v>42988</v>
      </c>
    </row>
    <row r="477" spans="1:34" ht="76.5">
      <c r="A477">
        <v>2017</v>
      </c>
      <c r="B477" t="s">
        <v>794</v>
      </c>
      <c r="C477" t="s">
        <v>2</v>
      </c>
      <c r="E477" s="30" t="s">
        <v>112</v>
      </c>
      <c r="F477" s="30" t="s">
        <v>112</v>
      </c>
      <c r="H477" s="30" t="s">
        <v>179</v>
      </c>
      <c r="I477" s="30" t="s">
        <v>184</v>
      </c>
      <c r="J477" s="30" t="s">
        <v>246</v>
      </c>
      <c r="K477" s="29" t="s">
        <v>840</v>
      </c>
      <c r="L477" s="7" t="s">
        <v>11</v>
      </c>
      <c r="O477" s="5" t="s">
        <v>274</v>
      </c>
      <c r="P477" s="5" t="s">
        <v>275</v>
      </c>
      <c r="Q477" s="5" t="s">
        <v>281</v>
      </c>
      <c r="R477" s="5" t="s">
        <v>274</v>
      </c>
      <c r="S477" s="5" t="s">
        <v>275</v>
      </c>
      <c r="T477" s="30" t="s">
        <v>279</v>
      </c>
      <c r="U477" s="29" t="s">
        <v>840</v>
      </c>
      <c r="V477" s="32">
        <v>42964</v>
      </c>
      <c r="W477" s="32">
        <v>42964</v>
      </c>
      <c r="X477" s="30">
        <v>185</v>
      </c>
      <c r="Y477" s="30">
        <v>300</v>
      </c>
      <c r="Z477" s="30">
        <v>0</v>
      </c>
      <c r="AA477" s="30"/>
      <c r="AE477" s="32">
        <v>42988</v>
      </c>
      <c r="AF477" s="4" t="s">
        <v>554</v>
      </c>
      <c r="AG477">
        <v>2017</v>
      </c>
      <c r="AH477" s="32">
        <v>42988</v>
      </c>
    </row>
    <row r="478" spans="1:34" ht="76.5">
      <c r="A478">
        <v>2017</v>
      </c>
      <c r="B478" t="s">
        <v>794</v>
      </c>
      <c r="C478" t="s">
        <v>2</v>
      </c>
      <c r="E478" s="30" t="s">
        <v>125</v>
      </c>
      <c r="F478" s="30" t="s">
        <v>125</v>
      </c>
      <c r="H478" s="30" t="s">
        <v>515</v>
      </c>
      <c r="I478" s="30" t="s">
        <v>187</v>
      </c>
      <c r="J478" s="30" t="s">
        <v>264</v>
      </c>
      <c r="K478" s="29" t="s">
        <v>840</v>
      </c>
      <c r="L478" s="7" t="s">
        <v>11</v>
      </c>
      <c r="O478" s="5" t="s">
        <v>274</v>
      </c>
      <c r="P478" s="5" t="s">
        <v>275</v>
      </c>
      <c r="Q478" s="5" t="s">
        <v>281</v>
      </c>
      <c r="R478" s="5" t="s">
        <v>274</v>
      </c>
      <c r="S478" s="5" t="s">
        <v>275</v>
      </c>
      <c r="T478" s="30" t="s">
        <v>279</v>
      </c>
      <c r="U478" s="29" t="s">
        <v>840</v>
      </c>
      <c r="V478" s="32">
        <v>42964</v>
      </c>
      <c r="W478" s="32">
        <v>42964</v>
      </c>
      <c r="X478" s="30">
        <v>186</v>
      </c>
      <c r="Y478" s="30">
        <v>300</v>
      </c>
      <c r="Z478" s="30">
        <v>0</v>
      </c>
      <c r="AA478" s="30"/>
      <c r="AE478" s="32">
        <v>42988</v>
      </c>
      <c r="AF478" s="4" t="s">
        <v>554</v>
      </c>
      <c r="AG478">
        <v>2017</v>
      </c>
      <c r="AH478" s="32">
        <v>42988</v>
      </c>
    </row>
    <row r="479" spans="1:34" ht="25.5">
      <c r="A479">
        <v>2017</v>
      </c>
      <c r="B479" t="s">
        <v>794</v>
      </c>
      <c r="C479" t="s">
        <v>2</v>
      </c>
      <c r="E479" s="30" t="s">
        <v>111</v>
      </c>
      <c r="F479" s="30" t="s">
        <v>111</v>
      </c>
      <c r="H479" s="30" t="s">
        <v>139</v>
      </c>
      <c r="I479" s="30" t="s">
        <v>192</v>
      </c>
      <c r="J479" s="30" t="s">
        <v>216</v>
      </c>
      <c r="K479" s="29" t="s">
        <v>841</v>
      </c>
      <c r="L479" s="7" t="s">
        <v>11</v>
      </c>
      <c r="O479" s="5" t="s">
        <v>274</v>
      </c>
      <c r="P479" s="5" t="s">
        <v>275</v>
      </c>
      <c r="Q479" s="5" t="s">
        <v>281</v>
      </c>
      <c r="R479" s="5" t="s">
        <v>274</v>
      </c>
      <c r="S479" s="5" t="s">
        <v>275</v>
      </c>
      <c r="T479" s="30" t="s">
        <v>276</v>
      </c>
      <c r="U479" s="29" t="s">
        <v>841</v>
      </c>
      <c r="V479" s="32">
        <v>42971</v>
      </c>
      <c r="W479" s="32">
        <v>42971</v>
      </c>
      <c r="X479" s="30">
        <v>187</v>
      </c>
      <c r="Y479" s="30">
        <f>300+1200</f>
        <v>1500</v>
      </c>
      <c r="Z479" s="30">
        <v>0</v>
      </c>
      <c r="AA479" s="30"/>
      <c r="AE479" s="32">
        <v>42988</v>
      </c>
      <c r="AF479" s="4" t="s">
        <v>554</v>
      </c>
      <c r="AG479">
        <v>2017</v>
      </c>
      <c r="AH479" s="32">
        <v>42988</v>
      </c>
    </row>
    <row r="480" spans="1:34" ht="38.25">
      <c r="A480">
        <v>2017</v>
      </c>
      <c r="B480" t="s">
        <v>794</v>
      </c>
      <c r="C480" t="s">
        <v>2</v>
      </c>
      <c r="E480" s="30" t="s">
        <v>118</v>
      </c>
      <c r="F480" s="30" t="s">
        <v>118</v>
      </c>
      <c r="H480" s="30" t="s">
        <v>146</v>
      </c>
      <c r="I480" s="30" t="s">
        <v>201</v>
      </c>
      <c r="J480" s="30" t="s">
        <v>255</v>
      </c>
      <c r="K480" s="29" t="s">
        <v>842</v>
      </c>
      <c r="L480" s="7" t="s">
        <v>11</v>
      </c>
      <c r="O480" s="5" t="s">
        <v>274</v>
      </c>
      <c r="P480" s="5" t="s">
        <v>275</v>
      </c>
      <c r="Q480" s="5" t="s">
        <v>281</v>
      </c>
      <c r="R480" s="5" t="s">
        <v>274</v>
      </c>
      <c r="S480" s="5" t="s">
        <v>275</v>
      </c>
      <c r="T480" s="30" t="s">
        <v>276</v>
      </c>
      <c r="U480" s="29" t="s">
        <v>842</v>
      </c>
      <c r="V480" s="32">
        <v>42971</v>
      </c>
      <c r="W480" s="32">
        <v>42971</v>
      </c>
      <c r="X480" s="30">
        <v>188</v>
      </c>
      <c r="Y480" s="30">
        <v>400</v>
      </c>
      <c r="Z480" s="30">
        <v>0</v>
      </c>
      <c r="AA480" s="30"/>
      <c r="AE480" s="32">
        <v>42988</v>
      </c>
      <c r="AF480" s="4" t="s">
        <v>554</v>
      </c>
      <c r="AG480">
        <v>2017</v>
      </c>
      <c r="AH480" s="32">
        <v>42988</v>
      </c>
    </row>
    <row r="481" spans="1:34" ht="51">
      <c r="A481">
        <v>2017</v>
      </c>
      <c r="B481" t="s">
        <v>794</v>
      </c>
      <c r="C481" t="s">
        <v>2</v>
      </c>
      <c r="E481" s="30" t="s">
        <v>811</v>
      </c>
      <c r="F481" s="30" t="s">
        <v>811</v>
      </c>
      <c r="H481" s="30" t="s">
        <v>136</v>
      </c>
      <c r="I481" s="30" t="s">
        <v>187</v>
      </c>
      <c r="J481" s="30" t="s">
        <v>249</v>
      </c>
      <c r="K481" s="29" t="s">
        <v>843</v>
      </c>
      <c r="L481" s="7" t="s">
        <v>11</v>
      </c>
      <c r="O481" s="5" t="s">
        <v>274</v>
      </c>
      <c r="P481" s="5" t="s">
        <v>275</v>
      </c>
      <c r="Q481" s="5" t="s">
        <v>281</v>
      </c>
      <c r="R481" s="5" t="s">
        <v>274</v>
      </c>
      <c r="S481" s="5" t="s">
        <v>275</v>
      </c>
      <c r="T481" s="30" t="s">
        <v>279</v>
      </c>
      <c r="U481" s="29" t="s">
        <v>843</v>
      </c>
      <c r="V481" s="32">
        <v>42972</v>
      </c>
      <c r="W481" s="32">
        <v>42972</v>
      </c>
      <c r="X481" s="30">
        <v>189</v>
      </c>
      <c r="Y481" s="30">
        <v>400</v>
      </c>
      <c r="Z481" s="30">
        <v>0</v>
      </c>
      <c r="AA481" s="30"/>
      <c r="AE481" s="32">
        <v>42988</v>
      </c>
      <c r="AF481" s="4" t="s">
        <v>554</v>
      </c>
      <c r="AG481">
        <v>2017</v>
      </c>
      <c r="AH481" s="32">
        <v>42988</v>
      </c>
    </row>
    <row r="482" spans="1:34" ht="51">
      <c r="A482">
        <v>2017</v>
      </c>
      <c r="B482" t="s">
        <v>794</v>
      </c>
      <c r="C482" t="s">
        <v>2</v>
      </c>
      <c r="E482" s="30" t="s">
        <v>119</v>
      </c>
      <c r="F482" s="30" t="s">
        <v>119</v>
      </c>
      <c r="H482" s="30" t="s">
        <v>178</v>
      </c>
      <c r="I482" s="30" t="s">
        <v>796</v>
      </c>
      <c r="J482" s="30" t="s">
        <v>813</v>
      </c>
      <c r="K482" s="29" t="s">
        <v>843</v>
      </c>
      <c r="L482" s="7" t="s">
        <v>11</v>
      </c>
      <c r="O482" s="5" t="s">
        <v>274</v>
      </c>
      <c r="P482" s="5" t="s">
        <v>275</v>
      </c>
      <c r="Q482" s="5" t="s">
        <v>281</v>
      </c>
      <c r="R482" s="5" t="s">
        <v>274</v>
      </c>
      <c r="S482" s="5" t="s">
        <v>275</v>
      </c>
      <c r="T482" s="30" t="s">
        <v>279</v>
      </c>
      <c r="U482" s="29" t="s">
        <v>843</v>
      </c>
      <c r="V482" s="32">
        <v>42972</v>
      </c>
      <c r="W482" s="32">
        <v>42972</v>
      </c>
      <c r="X482" s="30">
        <v>190</v>
      </c>
      <c r="Y482" s="30">
        <v>400</v>
      </c>
      <c r="Z482" s="30">
        <v>0</v>
      </c>
      <c r="AA482" s="30"/>
      <c r="AE482" s="32">
        <v>42988</v>
      </c>
      <c r="AF482" s="4" t="s">
        <v>554</v>
      </c>
      <c r="AG482">
        <v>2017</v>
      </c>
      <c r="AH482" s="32">
        <v>42988</v>
      </c>
    </row>
    <row r="483" spans="1:34" ht="51">
      <c r="A483">
        <v>2017</v>
      </c>
      <c r="B483" t="s">
        <v>794</v>
      </c>
      <c r="C483" t="s">
        <v>2</v>
      </c>
      <c r="E483" s="30" t="s">
        <v>648</v>
      </c>
      <c r="F483" s="30" t="s">
        <v>648</v>
      </c>
      <c r="H483" s="30" t="s">
        <v>163</v>
      </c>
      <c r="I483" s="30" t="s">
        <v>650</v>
      </c>
      <c r="J483" s="30" t="s">
        <v>612</v>
      </c>
      <c r="K483" s="29" t="s">
        <v>843</v>
      </c>
      <c r="L483" s="7" t="s">
        <v>11</v>
      </c>
      <c r="O483" s="5" t="s">
        <v>274</v>
      </c>
      <c r="P483" s="5" t="s">
        <v>275</v>
      </c>
      <c r="Q483" s="5" t="s">
        <v>281</v>
      </c>
      <c r="R483" s="5" t="s">
        <v>274</v>
      </c>
      <c r="S483" s="5" t="s">
        <v>275</v>
      </c>
      <c r="T483" s="30" t="s">
        <v>279</v>
      </c>
      <c r="U483" s="29" t="s">
        <v>843</v>
      </c>
      <c r="V483" s="32">
        <v>42972</v>
      </c>
      <c r="W483" s="32">
        <v>42972</v>
      </c>
      <c r="X483" s="30">
        <v>191</v>
      </c>
      <c r="Y483" s="30">
        <v>400</v>
      </c>
      <c r="Z483" s="30">
        <v>0</v>
      </c>
      <c r="AA483" s="30"/>
      <c r="AE483" s="32">
        <v>42988</v>
      </c>
      <c r="AF483" s="4" t="s">
        <v>554</v>
      </c>
      <c r="AG483">
        <v>2017</v>
      </c>
      <c r="AH483" s="32">
        <v>42988</v>
      </c>
    </row>
    <row r="484" spans="1:34" ht="63.75">
      <c r="A484">
        <v>2017</v>
      </c>
      <c r="B484" t="s">
        <v>794</v>
      </c>
      <c r="C484" t="s">
        <v>2</v>
      </c>
      <c r="E484" s="30" t="s">
        <v>111</v>
      </c>
      <c r="F484" s="30" t="s">
        <v>111</v>
      </c>
      <c r="H484" s="30" t="s">
        <v>158</v>
      </c>
      <c r="I484" s="30" t="s">
        <v>205</v>
      </c>
      <c r="J484" s="30" t="s">
        <v>200</v>
      </c>
      <c r="K484" s="29" t="s">
        <v>844</v>
      </c>
      <c r="L484" s="7" t="s">
        <v>11</v>
      </c>
      <c r="O484" s="5" t="s">
        <v>274</v>
      </c>
      <c r="P484" s="5" t="s">
        <v>275</v>
      </c>
      <c r="Q484" s="5" t="s">
        <v>281</v>
      </c>
      <c r="R484" s="5" t="s">
        <v>274</v>
      </c>
      <c r="S484" s="5" t="s">
        <v>275</v>
      </c>
      <c r="T484" s="30" t="s">
        <v>279</v>
      </c>
      <c r="U484" s="29" t="s">
        <v>844</v>
      </c>
      <c r="V484" s="32">
        <v>42972</v>
      </c>
      <c r="W484" s="32">
        <v>42972</v>
      </c>
      <c r="X484" s="30">
        <v>192</v>
      </c>
      <c r="Y484" s="30">
        <f>300+905.04</f>
        <v>1205.04</v>
      </c>
      <c r="Z484" s="30">
        <v>0</v>
      </c>
      <c r="AA484" s="30"/>
      <c r="AE484" s="32">
        <v>42988</v>
      </c>
      <c r="AF484" s="4" t="s">
        <v>554</v>
      </c>
      <c r="AG484">
        <v>2017</v>
      </c>
      <c r="AH484" s="32">
        <v>42988</v>
      </c>
    </row>
    <row r="485" spans="1:34" ht="51">
      <c r="A485">
        <v>2017</v>
      </c>
      <c r="B485" t="s">
        <v>794</v>
      </c>
      <c r="C485" t="s">
        <v>2</v>
      </c>
      <c r="E485" s="30" t="s">
        <v>118</v>
      </c>
      <c r="F485" s="30" t="s">
        <v>118</v>
      </c>
      <c r="H485" s="30" t="s">
        <v>146</v>
      </c>
      <c r="I485" s="30" t="s">
        <v>201</v>
      </c>
      <c r="J485" s="30" t="s">
        <v>255</v>
      </c>
      <c r="K485" s="29" t="s">
        <v>845</v>
      </c>
      <c r="L485" s="7" t="s">
        <v>11</v>
      </c>
      <c r="O485" s="5" t="s">
        <v>274</v>
      </c>
      <c r="P485" s="5" t="s">
        <v>275</v>
      </c>
      <c r="Q485" s="5" t="s">
        <v>281</v>
      </c>
      <c r="R485" s="5" t="s">
        <v>274</v>
      </c>
      <c r="S485" s="5" t="s">
        <v>275</v>
      </c>
      <c r="T485" s="30" t="s">
        <v>276</v>
      </c>
      <c r="U485" s="29" t="s">
        <v>845</v>
      </c>
      <c r="V485" s="32">
        <v>42973</v>
      </c>
      <c r="W485" s="32">
        <v>42973</v>
      </c>
      <c r="X485" s="30">
        <v>193</v>
      </c>
      <c r="Y485" s="30">
        <v>400</v>
      </c>
      <c r="Z485" s="30">
        <v>0</v>
      </c>
      <c r="AA485" s="30"/>
      <c r="AE485" s="32">
        <v>42988</v>
      </c>
      <c r="AF485" s="4" t="s">
        <v>554</v>
      </c>
      <c r="AG485">
        <v>2017</v>
      </c>
      <c r="AH485" s="32">
        <v>42988</v>
      </c>
    </row>
    <row r="486" spans="1:34" ht="51">
      <c r="A486">
        <v>2017</v>
      </c>
      <c r="B486" t="s">
        <v>794</v>
      </c>
      <c r="C486" t="s">
        <v>2</v>
      </c>
      <c r="E486" s="30" t="s">
        <v>111</v>
      </c>
      <c r="F486" s="30" t="s">
        <v>111</v>
      </c>
      <c r="H486" s="30" t="s">
        <v>139</v>
      </c>
      <c r="I486" s="30" t="s">
        <v>192</v>
      </c>
      <c r="J486" s="30" t="s">
        <v>216</v>
      </c>
      <c r="K486" s="29" t="s">
        <v>845</v>
      </c>
      <c r="L486" s="7" t="s">
        <v>11</v>
      </c>
      <c r="O486" s="5" t="s">
        <v>274</v>
      </c>
      <c r="P486" s="5" t="s">
        <v>275</v>
      </c>
      <c r="Q486" s="5" t="s">
        <v>281</v>
      </c>
      <c r="R486" s="5" t="s">
        <v>274</v>
      </c>
      <c r="S486" s="5" t="s">
        <v>275</v>
      </c>
      <c r="T486" s="30" t="s">
        <v>276</v>
      </c>
      <c r="U486" s="29" t="s">
        <v>845</v>
      </c>
      <c r="V486" s="32">
        <v>42973</v>
      </c>
      <c r="W486" s="32">
        <v>42973</v>
      </c>
      <c r="X486" s="30">
        <v>194</v>
      </c>
      <c r="Y486" s="30">
        <v>300</v>
      </c>
      <c r="Z486" s="30">
        <v>0</v>
      </c>
      <c r="AA486" s="30"/>
      <c r="AE486" s="32">
        <v>42988</v>
      </c>
      <c r="AF486" s="4" t="s">
        <v>554</v>
      </c>
      <c r="AG486">
        <v>2017</v>
      </c>
      <c r="AH486" s="32">
        <v>42988</v>
      </c>
    </row>
    <row r="487" spans="1:34" ht="51">
      <c r="A487">
        <v>2017</v>
      </c>
      <c r="B487" t="s">
        <v>794</v>
      </c>
      <c r="C487" t="s">
        <v>2</v>
      </c>
      <c r="E487" s="30" t="s">
        <v>117</v>
      </c>
      <c r="F487" s="30" t="s">
        <v>117</v>
      </c>
      <c r="H487" s="30" t="s">
        <v>138</v>
      </c>
      <c r="I487" s="30" t="s">
        <v>191</v>
      </c>
      <c r="J487" s="30" t="s">
        <v>251</v>
      </c>
      <c r="K487" s="29" t="s">
        <v>846</v>
      </c>
      <c r="L487" s="7" t="s">
        <v>11</v>
      </c>
      <c r="O487" s="5" t="s">
        <v>274</v>
      </c>
      <c r="P487" s="5" t="s">
        <v>275</v>
      </c>
      <c r="Q487" s="5" t="s">
        <v>281</v>
      </c>
      <c r="R487" s="5" t="s">
        <v>274</v>
      </c>
      <c r="S487" s="5" t="s">
        <v>275</v>
      </c>
      <c r="T487" s="30" t="s">
        <v>276</v>
      </c>
      <c r="U487" s="29" t="s">
        <v>846</v>
      </c>
      <c r="V487" s="32">
        <v>42973</v>
      </c>
      <c r="W487" s="32">
        <v>42973</v>
      </c>
      <c r="X487" s="30">
        <v>195</v>
      </c>
      <c r="Y487" s="30">
        <f>500+1200</f>
        <v>1700</v>
      </c>
      <c r="Z487" s="30">
        <v>0</v>
      </c>
      <c r="AA487" s="30"/>
      <c r="AE487" s="32">
        <v>42988</v>
      </c>
      <c r="AF487" s="4" t="s">
        <v>554</v>
      </c>
      <c r="AG487">
        <v>2017</v>
      </c>
      <c r="AH487" s="32">
        <v>42988</v>
      </c>
    </row>
    <row r="488" spans="1:34" ht="51">
      <c r="A488">
        <v>2017</v>
      </c>
      <c r="B488" t="s">
        <v>794</v>
      </c>
      <c r="C488" t="s">
        <v>2</v>
      </c>
      <c r="E488" s="30" t="s">
        <v>111</v>
      </c>
      <c r="F488" s="30" t="s">
        <v>111</v>
      </c>
      <c r="H488" s="30" t="s">
        <v>703</v>
      </c>
      <c r="I488" s="30" t="s">
        <v>197</v>
      </c>
      <c r="J488" s="30"/>
      <c r="K488" s="29" t="s">
        <v>847</v>
      </c>
      <c r="L488" s="7" t="s">
        <v>11</v>
      </c>
      <c r="O488" s="5" t="s">
        <v>274</v>
      </c>
      <c r="P488" s="5" t="s">
        <v>275</v>
      </c>
      <c r="Q488" s="5" t="s">
        <v>281</v>
      </c>
      <c r="R488" s="5" t="s">
        <v>274</v>
      </c>
      <c r="S488" s="5" t="s">
        <v>275</v>
      </c>
      <c r="T488" s="30" t="s">
        <v>279</v>
      </c>
      <c r="U488" s="29" t="s">
        <v>847</v>
      </c>
      <c r="V488" s="32">
        <v>42975</v>
      </c>
      <c r="W488" s="32">
        <v>42975</v>
      </c>
      <c r="X488" s="30">
        <v>196</v>
      </c>
      <c r="Y488" s="30">
        <v>300</v>
      </c>
      <c r="Z488" s="30">
        <v>0</v>
      </c>
      <c r="AA488" s="30"/>
      <c r="AE488" s="32">
        <v>42988</v>
      </c>
      <c r="AF488" s="4" t="s">
        <v>554</v>
      </c>
      <c r="AG488">
        <v>2017</v>
      </c>
      <c r="AH488" s="32">
        <v>42988</v>
      </c>
    </row>
    <row r="489" spans="1:34" ht="51">
      <c r="A489">
        <v>2017</v>
      </c>
      <c r="B489" t="s">
        <v>794</v>
      </c>
      <c r="C489" t="s">
        <v>2</v>
      </c>
      <c r="E489" s="30" t="s">
        <v>111</v>
      </c>
      <c r="F489" s="30" t="s">
        <v>111</v>
      </c>
      <c r="H489" s="30" t="s">
        <v>779</v>
      </c>
      <c r="I489" s="30" t="s">
        <v>183</v>
      </c>
      <c r="J489" s="30" t="s">
        <v>193</v>
      </c>
      <c r="K489" s="29" t="s">
        <v>847</v>
      </c>
      <c r="L489" s="7" t="s">
        <v>11</v>
      </c>
      <c r="O489" s="5" t="s">
        <v>274</v>
      </c>
      <c r="P489" s="5" t="s">
        <v>275</v>
      </c>
      <c r="Q489" s="5" t="s">
        <v>281</v>
      </c>
      <c r="R489" s="5" t="s">
        <v>274</v>
      </c>
      <c r="S489" s="5" t="s">
        <v>275</v>
      </c>
      <c r="T489" s="30" t="s">
        <v>279</v>
      </c>
      <c r="U489" s="29" t="s">
        <v>847</v>
      </c>
      <c r="V489" s="32">
        <v>42975</v>
      </c>
      <c r="W489" s="32">
        <v>42975</v>
      </c>
      <c r="X489" s="30">
        <v>197</v>
      </c>
      <c r="Y489" s="30">
        <v>300</v>
      </c>
      <c r="Z489" s="30">
        <v>0</v>
      </c>
      <c r="AA489" s="30"/>
      <c r="AE489" s="32">
        <v>42988</v>
      </c>
      <c r="AF489" s="4" t="s">
        <v>554</v>
      </c>
      <c r="AG489">
        <v>2017</v>
      </c>
      <c r="AH489" s="32">
        <v>42988</v>
      </c>
    </row>
    <row r="490" spans="1:34" ht="51">
      <c r="A490">
        <v>2017</v>
      </c>
      <c r="B490" t="s">
        <v>794</v>
      </c>
      <c r="C490" t="s">
        <v>2</v>
      </c>
      <c r="E490" s="30" t="s">
        <v>111</v>
      </c>
      <c r="F490" s="30" t="s">
        <v>111</v>
      </c>
      <c r="H490" s="30" t="s">
        <v>169</v>
      </c>
      <c r="I490" s="30" t="s">
        <v>196</v>
      </c>
      <c r="J490" s="30" t="s">
        <v>196</v>
      </c>
      <c r="K490" s="29" t="s">
        <v>847</v>
      </c>
      <c r="L490" s="7" t="s">
        <v>11</v>
      </c>
      <c r="O490" s="5" t="s">
        <v>274</v>
      </c>
      <c r="P490" s="5" t="s">
        <v>275</v>
      </c>
      <c r="Q490" s="5" t="s">
        <v>281</v>
      </c>
      <c r="R490" s="5" t="s">
        <v>274</v>
      </c>
      <c r="S490" s="5" t="s">
        <v>275</v>
      </c>
      <c r="T490" s="30" t="s">
        <v>279</v>
      </c>
      <c r="U490" s="29" t="s">
        <v>847</v>
      </c>
      <c r="V490" s="32">
        <v>42975</v>
      </c>
      <c r="W490" s="32">
        <v>42975</v>
      </c>
      <c r="X490" s="30">
        <v>198</v>
      </c>
      <c r="Y490" s="30">
        <v>300</v>
      </c>
      <c r="Z490" s="30">
        <v>0</v>
      </c>
      <c r="AA490" s="30"/>
      <c r="AE490" s="32">
        <v>42988</v>
      </c>
      <c r="AF490" s="4" t="s">
        <v>554</v>
      </c>
      <c r="AG490">
        <v>2017</v>
      </c>
      <c r="AH490" s="32">
        <v>42988</v>
      </c>
    </row>
    <row r="491" spans="1:34" ht="51">
      <c r="A491">
        <v>2017</v>
      </c>
      <c r="B491" t="s">
        <v>794</v>
      </c>
      <c r="C491" t="s">
        <v>2</v>
      </c>
      <c r="E491" s="30" t="s">
        <v>112</v>
      </c>
      <c r="F491" s="30" t="s">
        <v>112</v>
      </c>
      <c r="H491" s="30" t="s">
        <v>172</v>
      </c>
      <c r="I491" s="30" t="s">
        <v>235</v>
      </c>
      <c r="J491" s="30" t="s">
        <v>200</v>
      </c>
      <c r="K491" s="29" t="s">
        <v>848</v>
      </c>
      <c r="L491" s="7" t="s">
        <v>11</v>
      </c>
      <c r="O491" s="5" t="s">
        <v>274</v>
      </c>
      <c r="P491" s="5" t="s">
        <v>275</v>
      </c>
      <c r="Q491" s="5" t="s">
        <v>281</v>
      </c>
      <c r="R491" s="5" t="s">
        <v>274</v>
      </c>
      <c r="S491" s="5" t="s">
        <v>275</v>
      </c>
      <c r="T491" s="30" t="s">
        <v>279</v>
      </c>
      <c r="U491" s="29" t="s">
        <v>848</v>
      </c>
      <c r="V491" s="32">
        <v>42976</v>
      </c>
      <c r="W491" s="32">
        <v>42976</v>
      </c>
      <c r="X491" s="30">
        <v>199</v>
      </c>
      <c r="Y491" s="30">
        <v>300</v>
      </c>
      <c r="Z491" s="30">
        <v>0</v>
      </c>
      <c r="AA491" s="30"/>
      <c r="AE491" s="32">
        <v>42988</v>
      </c>
      <c r="AF491" s="4" t="s">
        <v>554</v>
      </c>
      <c r="AG491">
        <v>2017</v>
      </c>
      <c r="AH491" s="32">
        <v>42988</v>
      </c>
    </row>
    <row r="492" spans="1:34" ht="51">
      <c r="A492">
        <v>2017</v>
      </c>
      <c r="B492" t="s">
        <v>794</v>
      </c>
      <c r="C492" t="s">
        <v>2</v>
      </c>
      <c r="E492" s="30" t="s">
        <v>110</v>
      </c>
      <c r="F492" s="30" t="s">
        <v>110</v>
      </c>
      <c r="H492" s="30" t="s">
        <v>140</v>
      </c>
      <c r="I492" s="30" t="s">
        <v>193</v>
      </c>
      <c r="J492" s="30" t="s">
        <v>193</v>
      </c>
      <c r="K492" s="29" t="s">
        <v>849</v>
      </c>
      <c r="L492" s="7" t="s">
        <v>11</v>
      </c>
      <c r="O492" s="5" t="s">
        <v>274</v>
      </c>
      <c r="P492" s="5" t="s">
        <v>275</v>
      </c>
      <c r="Q492" s="5" t="s">
        <v>281</v>
      </c>
      <c r="R492" s="5" t="s">
        <v>274</v>
      </c>
      <c r="S492" s="5" t="s">
        <v>275</v>
      </c>
      <c r="T492" s="30" t="s">
        <v>279</v>
      </c>
      <c r="U492" s="29" t="s">
        <v>849</v>
      </c>
      <c r="V492" s="32">
        <v>42976</v>
      </c>
      <c r="W492" s="32">
        <v>42976</v>
      </c>
      <c r="X492" s="30">
        <v>200</v>
      </c>
      <c r="Y492" s="30">
        <f>400+800</f>
        <v>1200</v>
      </c>
      <c r="Z492" s="30">
        <v>0</v>
      </c>
      <c r="AA492" s="30"/>
      <c r="AE492" s="32">
        <v>42988</v>
      </c>
      <c r="AF492" s="4" t="s">
        <v>554</v>
      </c>
      <c r="AG492">
        <v>2017</v>
      </c>
      <c r="AH492" s="32">
        <v>42988</v>
      </c>
    </row>
    <row r="493" spans="1:34" ht="51">
      <c r="A493">
        <v>2017</v>
      </c>
      <c r="B493" t="s">
        <v>794</v>
      </c>
      <c r="C493" t="s">
        <v>2</v>
      </c>
      <c r="E493" s="30" t="s">
        <v>111</v>
      </c>
      <c r="F493" s="30" t="s">
        <v>111</v>
      </c>
      <c r="H493" s="30" t="s">
        <v>158</v>
      </c>
      <c r="I493" s="30" t="s">
        <v>205</v>
      </c>
      <c r="J493" s="30" t="s">
        <v>200</v>
      </c>
      <c r="K493" s="29" t="s">
        <v>850</v>
      </c>
      <c r="L493" s="7" t="s">
        <v>11</v>
      </c>
      <c r="O493" s="5" t="s">
        <v>274</v>
      </c>
      <c r="P493" s="5" t="s">
        <v>275</v>
      </c>
      <c r="Q493" s="5" t="s">
        <v>281</v>
      </c>
      <c r="R493" s="5" t="s">
        <v>274</v>
      </c>
      <c r="S493" s="5" t="s">
        <v>275</v>
      </c>
      <c r="T493" s="30" t="s">
        <v>276</v>
      </c>
      <c r="U493" s="29" t="s">
        <v>850</v>
      </c>
      <c r="V493" s="32">
        <v>42975</v>
      </c>
      <c r="W493" s="32">
        <v>42975</v>
      </c>
      <c r="X493" s="30">
        <v>201</v>
      </c>
      <c r="Y493" s="30">
        <f>300+1700</f>
        <v>2000</v>
      </c>
      <c r="Z493" s="30">
        <v>0</v>
      </c>
      <c r="AA493" s="30"/>
      <c r="AE493" s="32">
        <v>42988</v>
      </c>
      <c r="AF493" s="4" t="s">
        <v>554</v>
      </c>
      <c r="AG493">
        <v>2017</v>
      </c>
      <c r="AH493" s="32">
        <v>42988</v>
      </c>
    </row>
    <row r="494" spans="1:34" ht="38.25">
      <c r="A494">
        <v>2017</v>
      </c>
      <c r="B494" t="s">
        <v>794</v>
      </c>
      <c r="C494" t="s">
        <v>2</v>
      </c>
      <c r="E494" s="30" t="s">
        <v>125</v>
      </c>
      <c r="F494" s="30" t="s">
        <v>125</v>
      </c>
      <c r="H494" s="30" t="s">
        <v>515</v>
      </c>
      <c r="I494" s="30" t="s">
        <v>187</v>
      </c>
      <c r="J494" s="30" t="s">
        <v>264</v>
      </c>
      <c r="K494" s="29" t="s">
        <v>851</v>
      </c>
      <c r="L494" s="7" t="s">
        <v>11</v>
      </c>
      <c r="O494" s="5" t="s">
        <v>274</v>
      </c>
      <c r="P494" s="5" t="s">
        <v>275</v>
      </c>
      <c r="Q494" s="5" t="s">
        <v>281</v>
      </c>
      <c r="R494" s="5" t="s">
        <v>274</v>
      </c>
      <c r="S494" s="5" t="s">
        <v>275</v>
      </c>
      <c r="T494" s="30" t="s">
        <v>279</v>
      </c>
      <c r="U494" s="29" t="s">
        <v>851</v>
      </c>
      <c r="V494" s="32">
        <v>42975</v>
      </c>
      <c r="W494" s="32">
        <v>42975</v>
      </c>
      <c r="X494" s="30">
        <v>202</v>
      </c>
      <c r="Y494" s="30">
        <f>300+1000</f>
        <v>1300</v>
      </c>
      <c r="Z494" s="30">
        <v>0</v>
      </c>
      <c r="AA494" s="30"/>
      <c r="AE494" s="32">
        <v>42988</v>
      </c>
      <c r="AF494" s="4" t="s">
        <v>554</v>
      </c>
      <c r="AG494">
        <v>2017</v>
      </c>
      <c r="AH494" s="32">
        <v>42988</v>
      </c>
    </row>
    <row r="495" spans="1:34" ht="51">
      <c r="A495">
        <v>2017</v>
      </c>
      <c r="B495" t="s">
        <v>794</v>
      </c>
      <c r="C495" t="s">
        <v>2</v>
      </c>
      <c r="E495" s="30" t="s">
        <v>112</v>
      </c>
      <c r="F495" s="30" t="s">
        <v>112</v>
      </c>
      <c r="H495" s="30" t="s">
        <v>179</v>
      </c>
      <c r="I495" s="30" t="s">
        <v>184</v>
      </c>
      <c r="J495" s="30" t="s">
        <v>246</v>
      </c>
      <c r="K495" s="29" t="s">
        <v>852</v>
      </c>
      <c r="L495" s="7" t="s">
        <v>11</v>
      </c>
      <c r="O495" s="5" t="s">
        <v>274</v>
      </c>
      <c r="P495" s="5" t="s">
        <v>275</v>
      </c>
      <c r="Q495" s="5" t="s">
        <v>281</v>
      </c>
      <c r="R495" s="5" t="s">
        <v>274</v>
      </c>
      <c r="S495" s="5" t="s">
        <v>275</v>
      </c>
      <c r="T495" s="30" t="s">
        <v>276</v>
      </c>
      <c r="U495" s="29" t="s">
        <v>852</v>
      </c>
      <c r="V495" s="32">
        <v>42977</v>
      </c>
      <c r="W495" s="32">
        <v>42977</v>
      </c>
      <c r="X495" s="30">
        <v>203</v>
      </c>
      <c r="Y495" s="30">
        <f>300+1500</f>
        <v>1800</v>
      </c>
      <c r="Z495" s="30">
        <v>0</v>
      </c>
      <c r="AA495" s="30"/>
      <c r="AE495" s="32">
        <v>42988</v>
      </c>
      <c r="AF495" s="4" t="s">
        <v>554</v>
      </c>
      <c r="AG495">
        <v>2017</v>
      </c>
      <c r="AH495" s="32">
        <v>42988</v>
      </c>
    </row>
    <row r="496" spans="1:34" ht="38.25">
      <c r="A496">
        <v>2017</v>
      </c>
      <c r="B496" t="s">
        <v>794</v>
      </c>
      <c r="C496" t="s">
        <v>2</v>
      </c>
      <c r="E496" s="30" t="s">
        <v>292</v>
      </c>
      <c r="F496" s="30" t="s">
        <v>292</v>
      </c>
      <c r="H496" s="30" t="s">
        <v>797</v>
      </c>
      <c r="I496" s="30" t="s">
        <v>798</v>
      </c>
      <c r="J496" s="30" t="s">
        <v>214</v>
      </c>
      <c r="K496" s="29" t="s">
        <v>853</v>
      </c>
      <c r="L496" s="7" t="s">
        <v>11</v>
      </c>
      <c r="O496" s="5" t="s">
        <v>274</v>
      </c>
      <c r="P496" s="5" t="s">
        <v>275</v>
      </c>
      <c r="Q496" s="5" t="s">
        <v>281</v>
      </c>
      <c r="R496" s="5" t="s">
        <v>274</v>
      </c>
      <c r="S496" s="5" t="s">
        <v>275</v>
      </c>
      <c r="T496" s="30" t="s">
        <v>276</v>
      </c>
      <c r="U496" s="29" t="s">
        <v>853</v>
      </c>
      <c r="V496" s="32">
        <v>42977</v>
      </c>
      <c r="W496" s="32">
        <v>42977</v>
      </c>
      <c r="X496" s="30">
        <v>204</v>
      </c>
      <c r="Y496" s="30">
        <v>300</v>
      </c>
      <c r="Z496" s="30">
        <v>0</v>
      </c>
      <c r="AA496" s="30"/>
      <c r="AE496" s="32">
        <v>42988</v>
      </c>
      <c r="AF496" s="4" t="s">
        <v>554</v>
      </c>
      <c r="AG496">
        <v>2017</v>
      </c>
      <c r="AH496" s="32">
        <v>42988</v>
      </c>
    </row>
    <row r="497" spans="1:34" ht="38.25">
      <c r="A497">
        <v>2017</v>
      </c>
      <c r="B497" t="s">
        <v>794</v>
      </c>
      <c r="C497" t="s">
        <v>2</v>
      </c>
      <c r="E497" s="30" t="s">
        <v>121</v>
      </c>
      <c r="F497" s="30" t="s">
        <v>121</v>
      </c>
      <c r="H497" s="30" t="s">
        <v>799</v>
      </c>
      <c r="I497" s="30" t="s">
        <v>222</v>
      </c>
      <c r="J497" s="30" t="s">
        <v>263</v>
      </c>
      <c r="K497" s="29" t="s">
        <v>853</v>
      </c>
      <c r="L497" s="7" t="s">
        <v>11</v>
      </c>
      <c r="O497" s="5" t="s">
        <v>274</v>
      </c>
      <c r="P497" s="5" t="s">
        <v>275</v>
      </c>
      <c r="Q497" s="5" t="s">
        <v>281</v>
      </c>
      <c r="R497" s="5" t="s">
        <v>274</v>
      </c>
      <c r="S497" s="5" t="s">
        <v>275</v>
      </c>
      <c r="T497" s="30" t="s">
        <v>276</v>
      </c>
      <c r="U497" s="29" t="s">
        <v>853</v>
      </c>
      <c r="V497" s="32">
        <v>42977</v>
      </c>
      <c r="W497" s="32">
        <v>42977</v>
      </c>
      <c r="X497" s="30">
        <v>205</v>
      </c>
      <c r="Y497" s="30">
        <v>400</v>
      </c>
      <c r="Z497" s="30">
        <v>0</v>
      </c>
      <c r="AA497" s="30"/>
      <c r="AE497" s="32">
        <v>42988</v>
      </c>
      <c r="AF497" s="4" t="s">
        <v>554</v>
      </c>
      <c r="AG497">
        <v>2017</v>
      </c>
      <c r="AH497" s="32">
        <v>42988</v>
      </c>
    </row>
    <row r="498" spans="1:34" ht="38.25">
      <c r="A498">
        <v>2017</v>
      </c>
      <c r="B498" t="s">
        <v>794</v>
      </c>
      <c r="C498" t="s">
        <v>2</v>
      </c>
      <c r="E498" s="30" t="s">
        <v>814</v>
      </c>
      <c r="F498" s="30" t="s">
        <v>814</v>
      </c>
      <c r="H498" s="30" t="s">
        <v>683</v>
      </c>
      <c r="I498" s="30" t="s">
        <v>217</v>
      </c>
      <c r="J498" s="30" t="s">
        <v>220</v>
      </c>
      <c r="K498" s="29" t="s">
        <v>854</v>
      </c>
      <c r="L498" s="7" t="s">
        <v>11</v>
      </c>
      <c r="O498" s="5" t="s">
        <v>274</v>
      </c>
      <c r="P498" s="5" t="s">
        <v>275</v>
      </c>
      <c r="Q498" s="5" t="s">
        <v>279</v>
      </c>
      <c r="R498" s="5" t="s">
        <v>274</v>
      </c>
      <c r="S498" s="5" t="s">
        <v>275</v>
      </c>
      <c r="T498" s="30" t="s">
        <v>281</v>
      </c>
      <c r="U498" s="29" t="s">
        <v>854</v>
      </c>
      <c r="V498" s="32">
        <v>42975</v>
      </c>
      <c r="W498" s="32">
        <v>42975</v>
      </c>
      <c r="X498" s="30">
        <v>206</v>
      </c>
      <c r="Y498" s="30">
        <f>300+700</f>
        <v>1000</v>
      </c>
      <c r="Z498" s="30">
        <v>0</v>
      </c>
      <c r="AA498" s="30"/>
      <c r="AE498" s="32">
        <v>42988</v>
      </c>
      <c r="AF498" s="4" t="s">
        <v>554</v>
      </c>
      <c r="AG498">
        <v>2017</v>
      </c>
      <c r="AH498" s="32">
        <v>42988</v>
      </c>
    </row>
    <row r="499" spans="1:34" ht="38.25">
      <c r="A499">
        <v>2017</v>
      </c>
      <c r="B499" t="s">
        <v>794</v>
      </c>
      <c r="C499" t="s">
        <v>2</v>
      </c>
      <c r="E499" s="30" t="s">
        <v>292</v>
      </c>
      <c r="F499" s="30" t="s">
        <v>292</v>
      </c>
      <c r="H499" s="30" t="s">
        <v>800</v>
      </c>
      <c r="I499" s="30" t="s">
        <v>798</v>
      </c>
      <c r="J499" s="30" t="s">
        <v>214</v>
      </c>
      <c r="K499" s="29" t="s">
        <v>855</v>
      </c>
      <c r="L499" s="7" t="s">
        <v>11</v>
      </c>
      <c r="O499" s="5" t="s">
        <v>274</v>
      </c>
      <c r="P499" s="5" t="s">
        <v>275</v>
      </c>
      <c r="Q499" s="5" t="s">
        <v>281</v>
      </c>
      <c r="R499" s="5" t="s">
        <v>274</v>
      </c>
      <c r="S499" s="5" t="s">
        <v>275</v>
      </c>
      <c r="T499" s="30" t="s">
        <v>276</v>
      </c>
      <c r="U499" s="29" t="s">
        <v>855</v>
      </c>
      <c r="V499" s="32">
        <v>42977</v>
      </c>
      <c r="W499" s="32">
        <v>42977</v>
      </c>
      <c r="X499" s="30">
        <v>207</v>
      </c>
      <c r="Y499" s="30">
        <f>400+1001</f>
        <v>1401</v>
      </c>
      <c r="Z499" s="30">
        <v>0</v>
      </c>
      <c r="AA499" s="30"/>
      <c r="AE499" s="32">
        <v>42988</v>
      </c>
      <c r="AF499" s="4" t="s">
        <v>554</v>
      </c>
      <c r="AG499">
        <v>2017</v>
      </c>
      <c r="AH499" s="32">
        <v>42988</v>
      </c>
    </row>
    <row r="500" spans="1:34" ht="76.5">
      <c r="A500">
        <v>2017</v>
      </c>
      <c r="B500" t="s">
        <v>794</v>
      </c>
      <c r="C500" t="s">
        <v>2</v>
      </c>
      <c r="E500" s="30" t="s">
        <v>112</v>
      </c>
      <c r="F500" s="30" t="s">
        <v>112</v>
      </c>
      <c r="H500" s="30" t="s">
        <v>179</v>
      </c>
      <c r="I500" s="30" t="s">
        <v>184</v>
      </c>
      <c r="J500" s="30" t="s">
        <v>246</v>
      </c>
      <c r="K500" s="29" t="s">
        <v>856</v>
      </c>
      <c r="L500" s="7" t="s">
        <v>11</v>
      </c>
      <c r="O500" s="5" t="s">
        <v>274</v>
      </c>
      <c r="P500" s="5" t="s">
        <v>275</v>
      </c>
      <c r="Q500" s="5" t="s">
        <v>281</v>
      </c>
      <c r="R500" s="5" t="s">
        <v>274</v>
      </c>
      <c r="S500" s="5" t="s">
        <v>275</v>
      </c>
      <c r="T500" s="30" t="s">
        <v>284</v>
      </c>
      <c r="U500" s="29" t="s">
        <v>856</v>
      </c>
      <c r="V500" s="32">
        <v>42982</v>
      </c>
      <c r="W500" s="32">
        <v>42982</v>
      </c>
      <c r="X500" s="30">
        <v>208</v>
      </c>
      <c r="Y500" s="30">
        <f>300+1000</f>
        <v>1300</v>
      </c>
      <c r="Z500" s="30">
        <v>0</v>
      </c>
      <c r="AA500" s="30"/>
      <c r="AE500" s="32">
        <v>42988</v>
      </c>
      <c r="AF500" s="4" t="s">
        <v>554</v>
      </c>
      <c r="AG500">
        <v>2017</v>
      </c>
      <c r="AH500" s="32">
        <v>42988</v>
      </c>
    </row>
    <row r="501" spans="1:34" ht="51">
      <c r="A501">
        <v>2017</v>
      </c>
      <c r="B501" t="s">
        <v>794</v>
      </c>
      <c r="C501" t="s">
        <v>2</v>
      </c>
      <c r="E501" s="30" t="s">
        <v>111</v>
      </c>
      <c r="F501" s="30" t="s">
        <v>111</v>
      </c>
      <c r="H501" s="30" t="s">
        <v>145</v>
      </c>
      <c r="I501" s="30" t="s">
        <v>231</v>
      </c>
      <c r="J501" s="30" t="s">
        <v>566</v>
      </c>
      <c r="K501" s="29" t="s">
        <v>857</v>
      </c>
      <c r="L501" s="7" t="s">
        <v>11</v>
      </c>
      <c r="O501" s="5" t="s">
        <v>274</v>
      </c>
      <c r="P501" s="5" t="s">
        <v>275</v>
      </c>
      <c r="Q501" s="5" t="s">
        <v>281</v>
      </c>
      <c r="R501" s="5" t="s">
        <v>274</v>
      </c>
      <c r="S501" s="5" t="s">
        <v>275</v>
      </c>
      <c r="T501" s="30" t="s">
        <v>284</v>
      </c>
      <c r="U501" s="29" t="s">
        <v>857</v>
      </c>
      <c r="V501" s="32">
        <v>42982</v>
      </c>
      <c r="W501" s="32">
        <v>42982</v>
      </c>
      <c r="X501" s="30">
        <v>209</v>
      </c>
      <c r="Y501" s="30">
        <v>400</v>
      </c>
      <c r="Z501" s="30">
        <v>0</v>
      </c>
      <c r="AA501" s="30"/>
      <c r="AE501" s="32">
        <v>42988</v>
      </c>
      <c r="AF501" s="4" t="s">
        <v>554</v>
      </c>
      <c r="AG501">
        <v>2017</v>
      </c>
      <c r="AH501" s="32">
        <v>42988</v>
      </c>
    </row>
    <row r="502" spans="1:34" ht="51">
      <c r="A502">
        <v>2017</v>
      </c>
      <c r="B502" t="s">
        <v>794</v>
      </c>
      <c r="C502" t="s">
        <v>2</v>
      </c>
      <c r="E502" s="30" t="s">
        <v>119</v>
      </c>
      <c r="F502" s="31" t="s">
        <v>119</v>
      </c>
      <c r="H502" s="31" t="s">
        <v>145</v>
      </c>
      <c r="I502" s="30" t="s">
        <v>199</v>
      </c>
      <c r="J502" s="30" t="s">
        <v>254</v>
      </c>
      <c r="K502" s="29" t="s">
        <v>858</v>
      </c>
      <c r="L502" s="7" t="s">
        <v>11</v>
      </c>
      <c r="O502" s="5" t="s">
        <v>274</v>
      </c>
      <c r="P502" s="5" t="s">
        <v>275</v>
      </c>
      <c r="Q502" s="5" t="s">
        <v>281</v>
      </c>
      <c r="R502" s="5" t="s">
        <v>274</v>
      </c>
      <c r="S502" s="5" t="s">
        <v>275</v>
      </c>
      <c r="T502" s="30" t="s">
        <v>279</v>
      </c>
      <c r="U502" s="29" t="s">
        <v>858</v>
      </c>
      <c r="V502" s="32">
        <v>42979</v>
      </c>
      <c r="W502" s="32">
        <v>42979</v>
      </c>
      <c r="X502" s="30">
        <v>210</v>
      </c>
      <c r="Y502" s="30">
        <v>400</v>
      </c>
      <c r="Z502" s="30">
        <v>0</v>
      </c>
      <c r="AA502" s="30"/>
      <c r="AE502" s="32">
        <v>42988</v>
      </c>
      <c r="AF502" s="4" t="s">
        <v>554</v>
      </c>
      <c r="AG502">
        <v>2017</v>
      </c>
      <c r="AH502" s="32">
        <v>42988</v>
      </c>
    </row>
    <row r="503" spans="1:34" ht="38.25">
      <c r="A503">
        <v>2017</v>
      </c>
      <c r="B503" t="s">
        <v>794</v>
      </c>
      <c r="C503" t="s">
        <v>2</v>
      </c>
      <c r="E503" s="30" t="s">
        <v>111</v>
      </c>
      <c r="F503" s="30" t="s">
        <v>111</v>
      </c>
      <c r="H503" s="30" t="s">
        <v>674</v>
      </c>
      <c r="I503" s="30" t="s">
        <v>192</v>
      </c>
      <c r="J503" s="30" t="s">
        <v>216</v>
      </c>
      <c r="K503" s="29" t="s">
        <v>859</v>
      </c>
      <c r="L503" s="7" t="s">
        <v>11</v>
      </c>
      <c r="O503" s="5" t="s">
        <v>274</v>
      </c>
      <c r="P503" s="5" t="s">
        <v>275</v>
      </c>
      <c r="Q503" s="5" t="s">
        <v>281</v>
      </c>
      <c r="R503" s="5" t="s">
        <v>274</v>
      </c>
      <c r="S503" s="5" t="s">
        <v>275</v>
      </c>
      <c r="T503" s="30" t="s">
        <v>276</v>
      </c>
      <c r="U503" s="29" t="s">
        <v>859</v>
      </c>
      <c r="V503" s="32">
        <v>42979</v>
      </c>
      <c r="W503" s="32">
        <v>42979</v>
      </c>
      <c r="X503" s="30">
        <v>211</v>
      </c>
      <c r="Y503" s="30">
        <f>300+1000</f>
        <v>1300</v>
      </c>
      <c r="Z503" s="30">
        <v>0</v>
      </c>
      <c r="AA503" s="30"/>
      <c r="AE503" s="32">
        <v>42988</v>
      </c>
      <c r="AF503" s="4" t="s">
        <v>554</v>
      </c>
      <c r="AG503">
        <v>2017</v>
      </c>
      <c r="AH503" s="32">
        <v>42988</v>
      </c>
    </row>
    <row r="504" spans="1:34" ht="51">
      <c r="A504">
        <v>2017</v>
      </c>
      <c r="B504" t="s">
        <v>794</v>
      </c>
      <c r="C504" t="s">
        <v>2</v>
      </c>
      <c r="E504" s="30" t="s">
        <v>292</v>
      </c>
      <c r="F504" s="30" t="s">
        <v>292</v>
      </c>
      <c r="H504" s="30" t="s">
        <v>801</v>
      </c>
      <c r="I504" s="30" t="s">
        <v>215</v>
      </c>
      <c r="J504" s="30" t="s">
        <v>802</v>
      </c>
      <c r="K504" s="29" t="s">
        <v>860</v>
      </c>
      <c r="L504" s="7" t="s">
        <v>11</v>
      </c>
      <c r="O504" s="5" t="s">
        <v>274</v>
      </c>
      <c r="P504" s="5" t="s">
        <v>275</v>
      </c>
      <c r="Q504" s="5" t="s">
        <v>281</v>
      </c>
      <c r="R504" s="5" t="s">
        <v>274</v>
      </c>
      <c r="S504" s="5" t="s">
        <v>275</v>
      </c>
      <c r="T504" s="30" t="s">
        <v>284</v>
      </c>
      <c r="U504" s="29" t="s">
        <v>860</v>
      </c>
      <c r="V504" s="32">
        <v>42982</v>
      </c>
      <c r="W504" s="32">
        <v>42982</v>
      </c>
      <c r="X504" s="30">
        <v>212</v>
      </c>
      <c r="Y504" s="30">
        <v>300</v>
      </c>
      <c r="Z504" s="30">
        <v>0</v>
      </c>
      <c r="AA504" s="30"/>
      <c r="AE504" s="32">
        <v>42988</v>
      </c>
      <c r="AF504" s="4" t="s">
        <v>554</v>
      </c>
      <c r="AG504">
        <v>2017</v>
      </c>
      <c r="AH504" s="32">
        <v>42988</v>
      </c>
    </row>
    <row r="505" spans="1:34" ht="51">
      <c r="A505">
        <v>2017</v>
      </c>
      <c r="B505" t="s">
        <v>794</v>
      </c>
      <c r="C505" t="s">
        <v>2</v>
      </c>
      <c r="E505" s="30" t="s">
        <v>292</v>
      </c>
      <c r="F505" s="30" t="s">
        <v>292</v>
      </c>
      <c r="H505" s="30" t="s">
        <v>803</v>
      </c>
      <c r="I505" s="30" t="s">
        <v>804</v>
      </c>
      <c r="J505" s="30" t="s">
        <v>805</v>
      </c>
      <c r="K505" s="29" t="s">
        <v>860</v>
      </c>
      <c r="L505" s="7" t="s">
        <v>11</v>
      </c>
      <c r="O505" s="5" t="s">
        <v>274</v>
      </c>
      <c r="P505" s="5" t="s">
        <v>275</v>
      </c>
      <c r="Q505" s="5" t="s">
        <v>281</v>
      </c>
      <c r="R505" s="5" t="s">
        <v>274</v>
      </c>
      <c r="S505" s="5" t="s">
        <v>275</v>
      </c>
      <c r="T505" s="30" t="s">
        <v>284</v>
      </c>
      <c r="U505" s="29" t="s">
        <v>860</v>
      </c>
      <c r="V505" s="32">
        <v>42982</v>
      </c>
      <c r="W505" s="32">
        <v>42982</v>
      </c>
      <c r="X505" s="30">
        <v>213</v>
      </c>
      <c r="Y505" s="30">
        <v>300</v>
      </c>
      <c r="Z505" s="30">
        <v>0</v>
      </c>
      <c r="AA505" s="30"/>
      <c r="AE505" s="32">
        <v>42988</v>
      </c>
      <c r="AF505" s="4" t="s">
        <v>554</v>
      </c>
      <c r="AG505">
        <v>2017</v>
      </c>
      <c r="AH505" s="32">
        <v>42988</v>
      </c>
    </row>
    <row r="506" spans="1:34" ht="38.25">
      <c r="A506">
        <v>2017</v>
      </c>
      <c r="B506" t="s">
        <v>794</v>
      </c>
      <c r="C506" t="s">
        <v>2</v>
      </c>
      <c r="E506" s="30" t="s">
        <v>111</v>
      </c>
      <c r="F506" s="30" t="s">
        <v>111</v>
      </c>
      <c r="H506" s="30" t="s">
        <v>806</v>
      </c>
      <c r="I506" s="30" t="s">
        <v>259</v>
      </c>
      <c r="J506" s="30" t="s">
        <v>807</v>
      </c>
      <c r="K506" s="29" t="s">
        <v>861</v>
      </c>
      <c r="L506" s="7" t="s">
        <v>11</v>
      </c>
      <c r="O506" s="5" t="s">
        <v>274</v>
      </c>
      <c r="P506" s="5" t="s">
        <v>275</v>
      </c>
      <c r="Q506" s="5" t="s">
        <v>281</v>
      </c>
      <c r="R506" s="5" t="s">
        <v>274</v>
      </c>
      <c r="S506" s="5" t="s">
        <v>275</v>
      </c>
      <c r="T506" s="30" t="s">
        <v>279</v>
      </c>
      <c r="U506" s="29" t="s">
        <v>861</v>
      </c>
      <c r="V506" s="32">
        <v>42982</v>
      </c>
      <c r="W506" s="32">
        <v>42982</v>
      </c>
      <c r="X506" s="30">
        <v>214</v>
      </c>
      <c r="Y506" s="30">
        <v>300</v>
      </c>
      <c r="Z506" s="30">
        <v>0</v>
      </c>
      <c r="AA506" s="30"/>
      <c r="AE506" s="32">
        <v>42988</v>
      </c>
      <c r="AF506" s="4" t="s">
        <v>554</v>
      </c>
      <c r="AG506">
        <v>2017</v>
      </c>
      <c r="AH506" s="32">
        <v>42988</v>
      </c>
    </row>
    <row r="507" spans="1:34" ht="38.25">
      <c r="A507">
        <v>2017</v>
      </c>
      <c r="B507" t="s">
        <v>794</v>
      </c>
      <c r="C507" t="s">
        <v>2</v>
      </c>
      <c r="E507" s="30" t="s">
        <v>118</v>
      </c>
      <c r="F507" s="30" t="s">
        <v>118</v>
      </c>
      <c r="H507" s="30" t="s">
        <v>146</v>
      </c>
      <c r="I507" s="30" t="s">
        <v>201</v>
      </c>
      <c r="J507" s="30" t="s">
        <v>255</v>
      </c>
      <c r="K507" s="29" t="s">
        <v>862</v>
      </c>
      <c r="L507" s="7" t="s">
        <v>11</v>
      </c>
      <c r="O507" s="5" t="s">
        <v>274</v>
      </c>
      <c r="P507" s="5" t="s">
        <v>275</v>
      </c>
      <c r="Q507" s="5" t="s">
        <v>281</v>
      </c>
      <c r="R507" s="5" t="s">
        <v>274</v>
      </c>
      <c r="S507" s="5" t="s">
        <v>275</v>
      </c>
      <c r="T507" s="30" t="s">
        <v>276</v>
      </c>
      <c r="U507" s="29" t="s">
        <v>862</v>
      </c>
      <c r="V507" s="32">
        <v>42979</v>
      </c>
      <c r="W507" s="32">
        <v>42979</v>
      </c>
      <c r="X507" s="30">
        <v>215</v>
      </c>
      <c r="Y507" s="30">
        <v>400</v>
      </c>
      <c r="Z507" s="30">
        <v>0</v>
      </c>
      <c r="AA507" s="30"/>
      <c r="AE507" s="32">
        <v>42988</v>
      </c>
      <c r="AF507" s="4" t="s">
        <v>554</v>
      </c>
      <c r="AG507">
        <v>2017</v>
      </c>
      <c r="AH507" s="32">
        <v>42988</v>
      </c>
    </row>
    <row r="508" spans="1:34" ht="76.5">
      <c r="A508">
        <v>2017</v>
      </c>
      <c r="B508" s="30" t="s">
        <v>864</v>
      </c>
      <c r="C508" t="s">
        <v>2</v>
      </c>
      <c r="E508" s="30" t="s">
        <v>292</v>
      </c>
      <c r="F508" s="30" t="s">
        <v>292</v>
      </c>
      <c r="H508" s="30" t="s">
        <v>865</v>
      </c>
      <c r="I508" s="30" t="s">
        <v>187</v>
      </c>
      <c r="J508" s="30" t="s">
        <v>305</v>
      </c>
      <c r="K508" s="29" t="s">
        <v>872</v>
      </c>
      <c r="L508" s="7" t="s">
        <v>11</v>
      </c>
      <c r="O508" s="5" t="s">
        <v>274</v>
      </c>
      <c r="P508" s="5" t="s">
        <v>275</v>
      </c>
      <c r="Q508" s="5" t="s">
        <v>281</v>
      </c>
      <c r="R508" s="5" t="s">
        <v>274</v>
      </c>
      <c r="S508" s="5" t="s">
        <v>274</v>
      </c>
      <c r="T508" s="30" t="s">
        <v>274</v>
      </c>
      <c r="U508" s="29" t="s">
        <v>872</v>
      </c>
      <c r="V508" s="32">
        <v>42985</v>
      </c>
      <c r="W508" s="32">
        <v>42986</v>
      </c>
      <c r="X508" s="30">
        <v>216</v>
      </c>
      <c r="Y508" s="30">
        <f>950+300+6008</f>
        <v>7258</v>
      </c>
      <c r="Z508" s="30">
        <v>0</v>
      </c>
      <c r="AA508" s="30"/>
      <c r="AE508" s="32">
        <v>43018</v>
      </c>
      <c r="AF508" s="30" t="s">
        <v>554</v>
      </c>
      <c r="AG508" s="30">
        <v>2017</v>
      </c>
      <c r="AH508" s="32">
        <v>43018</v>
      </c>
    </row>
    <row r="509" spans="1:34" ht="76.5">
      <c r="A509">
        <v>2017</v>
      </c>
      <c r="B509" s="30" t="s">
        <v>864</v>
      </c>
      <c r="C509" t="s">
        <v>2</v>
      </c>
      <c r="E509" s="30" t="s">
        <v>121</v>
      </c>
      <c r="F509" s="30" t="s">
        <v>121</v>
      </c>
      <c r="H509" s="30" t="s">
        <v>799</v>
      </c>
      <c r="I509" s="30" t="s">
        <v>222</v>
      </c>
      <c r="J509" s="30" t="s">
        <v>263</v>
      </c>
      <c r="K509" s="29" t="s">
        <v>872</v>
      </c>
      <c r="L509" s="7" t="s">
        <v>11</v>
      </c>
      <c r="O509" s="5" t="s">
        <v>274</v>
      </c>
      <c r="P509" s="5" t="s">
        <v>275</v>
      </c>
      <c r="Q509" s="5" t="s">
        <v>281</v>
      </c>
      <c r="R509" s="5" t="s">
        <v>274</v>
      </c>
      <c r="S509" s="5" t="s">
        <v>274</v>
      </c>
      <c r="T509" s="30" t="s">
        <v>274</v>
      </c>
      <c r="U509" s="29" t="s">
        <v>872</v>
      </c>
      <c r="V509" s="32">
        <v>42985</v>
      </c>
      <c r="W509" s="32">
        <v>42986</v>
      </c>
      <c r="X509" s="30">
        <v>217</v>
      </c>
      <c r="Y509" s="30">
        <f>1200+400+6008</f>
        <v>7608</v>
      </c>
      <c r="Z509" s="30"/>
      <c r="AA509" s="30"/>
      <c r="AE509" s="32">
        <v>43018</v>
      </c>
      <c r="AF509" s="30" t="s">
        <v>554</v>
      </c>
      <c r="AG509" s="30">
        <v>2017</v>
      </c>
      <c r="AH509" s="32">
        <v>43018</v>
      </c>
    </row>
    <row r="510" spans="1:34" ht="63.75">
      <c r="A510">
        <v>2017</v>
      </c>
      <c r="B510" s="30" t="s">
        <v>864</v>
      </c>
      <c r="C510" t="s">
        <v>2</v>
      </c>
      <c r="E510" s="30" t="s">
        <v>111</v>
      </c>
      <c r="F510" s="30" t="s">
        <v>111</v>
      </c>
      <c r="H510" s="30" t="s">
        <v>139</v>
      </c>
      <c r="I510" s="30" t="s">
        <v>192</v>
      </c>
      <c r="J510" s="30" t="s">
        <v>216</v>
      </c>
      <c r="K510" s="29" t="s">
        <v>873</v>
      </c>
      <c r="L510" s="7" t="s">
        <v>11</v>
      </c>
      <c r="O510" s="5" t="s">
        <v>274</v>
      </c>
      <c r="P510" s="5" t="s">
        <v>275</v>
      </c>
      <c r="Q510" s="5" t="s">
        <v>281</v>
      </c>
      <c r="R510" s="5" t="s">
        <v>274</v>
      </c>
      <c r="S510" s="5" t="s">
        <v>275</v>
      </c>
      <c r="T510" s="33" t="s">
        <v>276</v>
      </c>
      <c r="U510" s="29" t="s">
        <v>873</v>
      </c>
      <c r="V510" s="32">
        <v>42985</v>
      </c>
      <c r="W510" s="32">
        <v>42985</v>
      </c>
      <c r="X510" s="30">
        <v>218</v>
      </c>
      <c r="Y510" s="30">
        <v>1000</v>
      </c>
      <c r="Z510" s="30">
        <v>0</v>
      </c>
      <c r="AA510" s="30"/>
      <c r="AE510" s="32">
        <v>43018</v>
      </c>
      <c r="AF510" s="30" t="s">
        <v>554</v>
      </c>
      <c r="AG510" s="30">
        <v>2017</v>
      </c>
      <c r="AH510" s="32">
        <v>43018</v>
      </c>
    </row>
    <row r="511" spans="1:34" ht="63.75">
      <c r="A511">
        <v>2017</v>
      </c>
      <c r="B511" s="30" t="s">
        <v>864</v>
      </c>
      <c r="C511" t="s">
        <v>2</v>
      </c>
      <c r="E511" s="30" t="s">
        <v>118</v>
      </c>
      <c r="F511" s="30" t="s">
        <v>118</v>
      </c>
      <c r="H511" s="30" t="s">
        <v>146</v>
      </c>
      <c r="I511" s="30" t="s">
        <v>201</v>
      </c>
      <c r="J511" s="30" t="s">
        <v>255</v>
      </c>
      <c r="K511" s="29" t="s">
        <v>873</v>
      </c>
      <c r="L511" s="7" t="s">
        <v>11</v>
      </c>
      <c r="O511" s="5" t="s">
        <v>274</v>
      </c>
      <c r="P511" s="5" t="s">
        <v>275</v>
      </c>
      <c r="Q511" s="5" t="s">
        <v>281</v>
      </c>
      <c r="R511" s="5" t="s">
        <v>274</v>
      </c>
      <c r="S511" s="5" t="s">
        <v>275</v>
      </c>
      <c r="T511" s="33" t="s">
        <v>276</v>
      </c>
      <c r="U511" s="29" t="s">
        <v>873</v>
      </c>
      <c r="V511" s="32">
        <v>42985</v>
      </c>
      <c r="W511" s="32">
        <v>42985</v>
      </c>
      <c r="X511" s="30">
        <v>219</v>
      </c>
      <c r="Y511" s="30">
        <f>850+400</f>
        <v>1250</v>
      </c>
      <c r="Z511" s="30">
        <v>0</v>
      </c>
      <c r="AA511" s="30"/>
      <c r="AE511" s="32">
        <v>43018</v>
      </c>
      <c r="AF511" s="30" t="s">
        <v>554</v>
      </c>
      <c r="AG511" s="30">
        <v>2017</v>
      </c>
      <c r="AH511" s="32">
        <v>43018</v>
      </c>
    </row>
    <row r="512" spans="1:34" ht="38.25">
      <c r="A512">
        <v>2017</v>
      </c>
      <c r="B512" s="30" t="s">
        <v>864</v>
      </c>
      <c r="C512" t="s">
        <v>2</v>
      </c>
      <c r="E512" s="30" t="s">
        <v>115</v>
      </c>
      <c r="F512" s="30" t="s">
        <v>115</v>
      </c>
      <c r="H512" s="30" t="s">
        <v>166</v>
      </c>
      <c r="I512" s="30" t="s">
        <v>189</v>
      </c>
      <c r="J512" s="30" t="s">
        <v>240</v>
      </c>
      <c r="K512" s="29" t="s">
        <v>874</v>
      </c>
      <c r="L512" s="7" t="s">
        <v>11</v>
      </c>
      <c r="O512" s="5" t="s">
        <v>274</v>
      </c>
      <c r="P512" s="5" t="s">
        <v>275</v>
      </c>
      <c r="Q512" s="5" t="s">
        <v>281</v>
      </c>
      <c r="R512" s="5" t="s">
        <v>274</v>
      </c>
      <c r="S512" s="5" t="s">
        <v>275</v>
      </c>
      <c r="T512" s="33" t="s">
        <v>276</v>
      </c>
      <c r="U512" s="29" t="s">
        <v>874</v>
      </c>
      <c r="V512" s="32">
        <v>42985</v>
      </c>
      <c r="W512" s="32">
        <v>42987</v>
      </c>
      <c r="X512" s="30">
        <v>220</v>
      </c>
      <c r="Y512" s="30">
        <v>1000</v>
      </c>
      <c r="Z512" s="30">
        <v>0</v>
      </c>
      <c r="AA512" s="30"/>
      <c r="AE512" s="32">
        <v>43018</v>
      </c>
      <c r="AF512" s="30" t="s">
        <v>554</v>
      </c>
      <c r="AG512" s="30">
        <v>2017</v>
      </c>
      <c r="AH512" s="32">
        <v>43018</v>
      </c>
    </row>
    <row r="513" spans="1:34" ht="38.25">
      <c r="A513">
        <v>2017</v>
      </c>
      <c r="B513" s="30" t="s">
        <v>864</v>
      </c>
      <c r="C513" t="s">
        <v>2</v>
      </c>
      <c r="E513" s="30" t="s">
        <v>116</v>
      </c>
      <c r="F513" s="30" t="s">
        <v>116</v>
      </c>
      <c r="H513" s="30" t="s">
        <v>303</v>
      </c>
      <c r="I513" s="30" t="s">
        <v>190</v>
      </c>
      <c r="J513" s="30"/>
      <c r="K513" s="29" t="s">
        <v>874</v>
      </c>
      <c r="L513" s="7" t="s">
        <v>11</v>
      </c>
      <c r="O513" s="5" t="s">
        <v>274</v>
      </c>
      <c r="P513" s="5" t="s">
        <v>275</v>
      </c>
      <c r="Q513" s="5" t="s">
        <v>281</v>
      </c>
      <c r="R513" s="5" t="s">
        <v>274</v>
      </c>
      <c r="S513" s="5" t="s">
        <v>275</v>
      </c>
      <c r="T513" s="33" t="s">
        <v>276</v>
      </c>
      <c r="U513" s="29" t="s">
        <v>874</v>
      </c>
      <c r="V513" s="32">
        <v>42985</v>
      </c>
      <c r="W513" s="32">
        <v>42987</v>
      </c>
      <c r="X513" s="30">
        <v>221</v>
      </c>
      <c r="Y513" s="30">
        <v>1000</v>
      </c>
      <c r="Z513" s="30">
        <v>0</v>
      </c>
      <c r="AA513" s="30"/>
      <c r="AE513" s="32">
        <v>43018</v>
      </c>
      <c r="AF513" s="30" t="s">
        <v>554</v>
      </c>
      <c r="AG513" s="30">
        <v>2017</v>
      </c>
      <c r="AH513" s="32">
        <v>43018</v>
      </c>
    </row>
    <row r="514" spans="1:34" ht="38.25">
      <c r="A514">
        <v>2017</v>
      </c>
      <c r="B514" s="30" t="s">
        <v>864</v>
      </c>
      <c r="C514" t="s">
        <v>2</v>
      </c>
      <c r="E514" s="30" t="s">
        <v>292</v>
      </c>
      <c r="F514" s="30" t="s">
        <v>292</v>
      </c>
      <c r="H514" s="30" t="s">
        <v>434</v>
      </c>
      <c r="I514" s="30" t="s">
        <v>203</v>
      </c>
      <c r="J514" s="30" t="s">
        <v>240</v>
      </c>
      <c r="K514" s="29" t="s">
        <v>875</v>
      </c>
      <c r="L514" s="7" t="s">
        <v>11</v>
      </c>
      <c r="O514" s="5" t="s">
        <v>274</v>
      </c>
      <c r="P514" s="5" t="s">
        <v>275</v>
      </c>
      <c r="Q514" s="5" t="s">
        <v>281</v>
      </c>
      <c r="R514" s="5" t="s">
        <v>274</v>
      </c>
      <c r="S514" s="5" t="s">
        <v>275</v>
      </c>
      <c r="T514" s="33" t="s">
        <v>278</v>
      </c>
      <c r="U514" s="29" t="s">
        <v>875</v>
      </c>
      <c r="V514" s="32">
        <v>42986</v>
      </c>
      <c r="W514" s="32">
        <v>42988</v>
      </c>
      <c r="X514" s="30">
        <v>222</v>
      </c>
      <c r="Y514" s="30">
        <f>1400+300+1278</f>
        <v>2978</v>
      </c>
      <c r="Z514" s="30">
        <v>0</v>
      </c>
      <c r="AA514" s="30"/>
      <c r="AE514" s="32">
        <v>43018</v>
      </c>
      <c r="AF514" s="30" t="s">
        <v>554</v>
      </c>
      <c r="AG514" s="30">
        <v>2017</v>
      </c>
      <c r="AH514" s="32">
        <v>43018</v>
      </c>
    </row>
    <row r="515" spans="1:34" ht="38.25">
      <c r="A515">
        <v>2017</v>
      </c>
      <c r="B515" s="30" t="s">
        <v>864</v>
      </c>
      <c r="C515" t="s">
        <v>2</v>
      </c>
      <c r="E515" s="30" t="s">
        <v>814</v>
      </c>
      <c r="F515" s="30" t="s">
        <v>814</v>
      </c>
      <c r="H515" s="30" t="s">
        <v>145</v>
      </c>
      <c r="I515" s="30" t="s">
        <v>199</v>
      </c>
      <c r="J515" s="30" t="s">
        <v>254</v>
      </c>
      <c r="K515" s="29" t="s">
        <v>876</v>
      </c>
      <c r="L515" s="7" t="s">
        <v>11</v>
      </c>
      <c r="O515" s="5" t="s">
        <v>274</v>
      </c>
      <c r="P515" s="5" t="s">
        <v>275</v>
      </c>
      <c r="Q515" s="5" t="s">
        <v>281</v>
      </c>
      <c r="R515" s="5" t="s">
        <v>274</v>
      </c>
      <c r="S515" s="5" t="s">
        <v>275</v>
      </c>
      <c r="T515" s="33" t="s">
        <v>279</v>
      </c>
      <c r="U515" s="29" t="s">
        <v>876</v>
      </c>
      <c r="V515" s="32">
        <v>42986</v>
      </c>
      <c r="W515" s="32">
        <v>42987</v>
      </c>
      <c r="X515" s="30">
        <v>223</v>
      </c>
      <c r="Y515" s="30">
        <f>850+400+730</f>
        <v>1980</v>
      </c>
      <c r="Z515" s="30">
        <v>0</v>
      </c>
      <c r="AA515" s="30"/>
      <c r="AE515" s="32">
        <v>43018</v>
      </c>
      <c r="AF515" s="30" t="s">
        <v>554</v>
      </c>
      <c r="AG515" s="30">
        <v>2017</v>
      </c>
      <c r="AH515" s="32">
        <v>43018</v>
      </c>
    </row>
    <row r="516" spans="1:34" ht="76.5">
      <c r="A516">
        <v>2017</v>
      </c>
      <c r="B516" s="30" t="s">
        <v>864</v>
      </c>
      <c r="C516" t="s">
        <v>2</v>
      </c>
      <c r="E516" s="30" t="s">
        <v>117</v>
      </c>
      <c r="F516" s="30" t="s">
        <v>117</v>
      </c>
      <c r="H516" s="30" t="s">
        <v>138</v>
      </c>
      <c r="I516" s="30" t="s">
        <v>191</v>
      </c>
      <c r="J516" s="30" t="s">
        <v>251</v>
      </c>
      <c r="K516" s="29" t="s">
        <v>877</v>
      </c>
      <c r="L516" s="7" t="s">
        <v>11</v>
      </c>
      <c r="O516" s="5" t="s">
        <v>274</v>
      </c>
      <c r="P516" s="5" t="s">
        <v>275</v>
      </c>
      <c r="Q516" s="5" t="s">
        <v>281</v>
      </c>
      <c r="R516" s="5" t="s">
        <v>274</v>
      </c>
      <c r="S516" s="5" t="s">
        <v>275</v>
      </c>
      <c r="T516" s="33" t="s">
        <v>276</v>
      </c>
      <c r="U516" s="29" t="s">
        <v>877</v>
      </c>
      <c r="V516" s="32">
        <v>42985</v>
      </c>
      <c r="W516" s="32">
        <v>42985</v>
      </c>
      <c r="X516" s="30">
        <v>224</v>
      </c>
      <c r="Y516" s="30">
        <f>1350+500+180+988</f>
        <v>3018</v>
      </c>
      <c r="Z516" s="30">
        <v>32</v>
      </c>
      <c r="AA516" s="30"/>
      <c r="AE516" s="32">
        <v>43018</v>
      </c>
      <c r="AF516" s="30" t="s">
        <v>554</v>
      </c>
      <c r="AG516" s="30">
        <v>2017</v>
      </c>
      <c r="AH516" s="32">
        <v>43018</v>
      </c>
    </row>
    <row r="517" spans="1:34" ht="89.25">
      <c r="A517">
        <v>2017</v>
      </c>
      <c r="B517" s="30" t="s">
        <v>864</v>
      </c>
      <c r="C517" t="s">
        <v>2</v>
      </c>
      <c r="E517" s="30" t="s">
        <v>112</v>
      </c>
      <c r="F517" s="30" t="s">
        <v>112</v>
      </c>
      <c r="H517" s="30" t="s">
        <v>179</v>
      </c>
      <c r="I517" s="30" t="s">
        <v>184</v>
      </c>
      <c r="J517" s="30" t="s">
        <v>246</v>
      </c>
      <c r="K517" s="29" t="s">
        <v>878</v>
      </c>
      <c r="L517" s="7" t="s">
        <v>11</v>
      </c>
      <c r="O517" s="5" t="s">
        <v>274</v>
      </c>
      <c r="P517" s="5" t="s">
        <v>275</v>
      </c>
      <c r="Q517" s="5" t="s">
        <v>281</v>
      </c>
      <c r="R517" s="5" t="s">
        <v>274</v>
      </c>
      <c r="S517" s="5" t="s">
        <v>275</v>
      </c>
      <c r="T517" s="33" t="s">
        <v>276</v>
      </c>
      <c r="U517" s="29" t="s">
        <v>878</v>
      </c>
      <c r="V517" s="32">
        <v>42985</v>
      </c>
      <c r="W517" s="32">
        <v>42987</v>
      </c>
      <c r="X517" s="30">
        <v>225</v>
      </c>
      <c r="Y517" s="30">
        <f>700+300+64+1136</f>
        <v>2200</v>
      </c>
      <c r="Z517" s="30">
        <v>0</v>
      </c>
      <c r="AA517" s="30"/>
      <c r="AE517" s="32">
        <v>43018</v>
      </c>
      <c r="AF517" s="30" t="s">
        <v>554</v>
      </c>
      <c r="AG517" s="30">
        <v>2017</v>
      </c>
      <c r="AH517" s="32">
        <v>43018</v>
      </c>
    </row>
    <row r="518" spans="1:34" ht="76.5">
      <c r="A518">
        <v>2017</v>
      </c>
      <c r="B518" s="30" t="s">
        <v>864</v>
      </c>
      <c r="C518" t="s">
        <v>2</v>
      </c>
      <c r="E518" s="30" t="s">
        <v>110</v>
      </c>
      <c r="F518" s="30" t="s">
        <v>110</v>
      </c>
      <c r="H518" s="30" t="s">
        <v>140</v>
      </c>
      <c r="I518" s="30" t="s">
        <v>193</v>
      </c>
      <c r="J518" s="30" t="s">
        <v>193</v>
      </c>
      <c r="K518" s="29" t="s">
        <v>879</v>
      </c>
      <c r="L518" s="7" t="s">
        <v>11</v>
      </c>
      <c r="O518" s="5" t="s">
        <v>274</v>
      </c>
      <c r="P518" s="5" t="s">
        <v>275</v>
      </c>
      <c r="Q518" s="5" t="s">
        <v>281</v>
      </c>
      <c r="R518" s="5" t="s">
        <v>274</v>
      </c>
      <c r="S518" s="5" t="s">
        <v>275</v>
      </c>
      <c r="T518" s="33" t="s">
        <v>276</v>
      </c>
      <c r="U518" s="29" t="s">
        <v>879</v>
      </c>
      <c r="V518" s="32">
        <v>42992</v>
      </c>
      <c r="W518" s="32">
        <v>42993</v>
      </c>
      <c r="X518" s="30">
        <v>226</v>
      </c>
      <c r="Y518" s="30">
        <f>850+400+1200</f>
        <v>2450</v>
      </c>
      <c r="Z518" s="30">
        <v>0</v>
      </c>
      <c r="AA518" s="30"/>
      <c r="AE518" s="32">
        <v>43018</v>
      </c>
      <c r="AF518" s="30" t="s">
        <v>554</v>
      </c>
      <c r="AG518" s="30">
        <v>2017</v>
      </c>
      <c r="AH518" s="32">
        <v>43018</v>
      </c>
    </row>
    <row r="519" spans="1:34" ht="63.75">
      <c r="A519">
        <v>2017</v>
      </c>
      <c r="B519" s="30" t="s">
        <v>864</v>
      </c>
      <c r="C519" t="s">
        <v>2</v>
      </c>
      <c r="E519" s="30" t="s">
        <v>115</v>
      </c>
      <c r="F519" s="30" t="s">
        <v>115</v>
      </c>
      <c r="H519" s="30" t="s">
        <v>531</v>
      </c>
      <c r="I519" s="30" t="s">
        <v>866</v>
      </c>
      <c r="J519" s="30" t="s">
        <v>229</v>
      </c>
      <c r="K519" s="29" t="s">
        <v>880</v>
      </c>
      <c r="L519" s="7" t="s">
        <v>11</v>
      </c>
      <c r="O519" s="5" t="s">
        <v>274</v>
      </c>
      <c r="P519" s="5" t="s">
        <v>275</v>
      </c>
      <c r="Q519" s="5" t="s">
        <v>281</v>
      </c>
      <c r="R519" s="5" t="s">
        <v>274</v>
      </c>
      <c r="S519" s="5" t="s">
        <v>275</v>
      </c>
      <c r="T519" s="33" t="s">
        <v>276</v>
      </c>
      <c r="U519" s="29" t="s">
        <v>880</v>
      </c>
      <c r="V519" s="32">
        <v>42992</v>
      </c>
      <c r="W519" s="32">
        <v>42993</v>
      </c>
      <c r="X519" s="30">
        <v>227</v>
      </c>
      <c r="Y519" s="30">
        <v>1000</v>
      </c>
      <c r="Z519" s="30">
        <v>0</v>
      </c>
      <c r="AA519" s="30"/>
      <c r="AE519" s="32">
        <v>43018</v>
      </c>
      <c r="AF519" s="30" t="s">
        <v>554</v>
      </c>
      <c r="AG519" s="30">
        <v>2017</v>
      </c>
      <c r="AH519" s="32">
        <v>43018</v>
      </c>
    </row>
    <row r="520" spans="1:34" ht="76.5">
      <c r="A520">
        <v>2017</v>
      </c>
      <c r="B520" s="30" t="s">
        <v>864</v>
      </c>
      <c r="C520" t="s">
        <v>2</v>
      </c>
      <c r="E520" s="30" t="s">
        <v>116</v>
      </c>
      <c r="F520" s="30" t="s">
        <v>116</v>
      </c>
      <c r="H520" s="30" t="s">
        <v>303</v>
      </c>
      <c r="I520" s="30" t="s">
        <v>190</v>
      </c>
      <c r="J520" s="30"/>
      <c r="K520" s="29" t="s">
        <v>881</v>
      </c>
      <c r="L520" s="7" t="s">
        <v>11</v>
      </c>
      <c r="O520" s="5" t="s">
        <v>274</v>
      </c>
      <c r="P520" s="5" t="s">
        <v>275</v>
      </c>
      <c r="Q520" s="5" t="s">
        <v>281</v>
      </c>
      <c r="R520" s="5" t="s">
        <v>274</v>
      </c>
      <c r="S520" s="5" t="s">
        <v>275</v>
      </c>
      <c r="T520" s="33" t="s">
        <v>276</v>
      </c>
      <c r="U520" s="29" t="s">
        <v>881</v>
      </c>
      <c r="V520" s="32">
        <v>42992</v>
      </c>
      <c r="W520" s="32">
        <v>42993</v>
      </c>
      <c r="X520" s="30">
        <v>228</v>
      </c>
      <c r="Y520" s="30">
        <v>1000</v>
      </c>
      <c r="Z520" s="30">
        <v>0</v>
      </c>
      <c r="AA520" s="30"/>
      <c r="AE520" s="32">
        <v>43018</v>
      </c>
      <c r="AF520" s="30" t="s">
        <v>554</v>
      </c>
      <c r="AG520" s="30">
        <v>2017</v>
      </c>
      <c r="AH520" s="32">
        <v>43018</v>
      </c>
    </row>
    <row r="521" spans="1:34" ht="76.5">
      <c r="A521">
        <v>2017</v>
      </c>
      <c r="B521" s="30" t="s">
        <v>864</v>
      </c>
      <c r="C521" t="s">
        <v>2</v>
      </c>
      <c r="E521" s="30" t="s">
        <v>110</v>
      </c>
      <c r="F521" s="30" t="s">
        <v>110</v>
      </c>
      <c r="H521" s="30" t="s">
        <v>137</v>
      </c>
      <c r="I521" s="30" t="s">
        <v>188</v>
      </c>
      <c r="J521" s="30" t="s">
        <v>250</v>
      </c>
      <c r="K521" s="29" t="s">
        <v>881</v>
      </c>
      <c r="L521" s="7" t="s">
        <v>11</v>
      </c>
      <c r="O521" s="5" t="s">
        <v>274</v>
      </c>
      <c r="P521" s="5" t="s">
        <v>275</v>
      </c>
      <c r="Q521" s="5" t="s">
        <v>281</v>
      </c>
      <c r="R521" s="5" t="s">
        <v>274</v>
      </c>
      <c r="S521" s="5" t="s">
        <v>275</v>
      </c>
      <c r="T521" s="33" t="s">
        <v>276</v>
      </c>
      <c r="U521" s="29" t="s">
        <v>881</v>
      </c>
      <c r="V521" s="32">
        <v>42992</v>
      </c>
      <c r="W521" s="32">
        <v>42993</v>
      </c>
      <c r="X521" s="30">
        <v>229</v>
      </c>
      <c r="Y521" s="30">
        <v>1250</v>
      </c>
      <c r="Z521" s="30">
        <v>0</v>
      </c>
      <c r="AA521" s="30"/>
      <c r="AE521" s="32">
        <v>43018</v>
      </c>
      <c r="AF521" s="30" t="s">
        <v>554</v>
      </c>
      <c r="AG521" s="30">
        <v>2017</v>
      </c>
      <c r="AH521" s="32">
        <v>43018</v>
      </c>
    </row>
    <row r="522" spans="1:34" ht="38.25">
      <c r="A522">
        <v>2017</v>
      </c>
      <c r="B522" s="30" t="s">
        <v>864</v>
      </c>
      <c r="C522" t="s">
        <v>2</v>
      </c>
      <c r="E522" s="30" t="s">
        <v>292</v>
      </c>
      <c r="F522" s="30" t="s">
        <v>292</v>
      </c>
      <c r="H522" s="30" t="s">
        <v>312</v>
      </c>
      <c r="I522" s="30" t="s">
        <v>313</v>
      </c>
      <c r="J522" s="30" t="s">
        <v>314</v>
      </c>
      <c r="K522" s="29" t="s">
        <v>882</v>
      </c>
      <c r="L522" s="7" t="s">
        <v>11</v>
      </c>
      <c r="O522" s="5" t="s">
        <v>274</v>
      </c>
      <c r="P522" s="5" t="s">
        <v>275</v>
      </c>
      <c r="Q522" s="5" t="s">
        <v>281</v>
      </c>
      <c r="R522" s="5" t="s">
        <v>274</v>
      </c>
      <c r="S522" s="5" t="s">
        <v>275</v>
      </c>
      <c r="T522" s="33" t="s">
        <v>279</v>
      </c>
      <c r="U522" s="29" t="s">
        <v>882</v>
      </c>
      <c r="V522" s="32">
        <v>43000</v>
      </c>
      <c r="W522" s="32">
        <v>43001</v>
      </c>
      <c r="X522" s="30">
        <v>230</v>
      </c>
      <c r="Y522" s="30">
        <f>700+300+800</f>
        <v>1800</v>
      </c>
      <c r="Z522" s="30">
        <v>0</v>
      </c>
      <c r="AA522" s="30"/>
      <c r="AE522" s="32">
        <v>43018</v>
      </c>
      <c r="AF522" s="30" t="s">
        <v>554</v>
      </c>
      <c r="AG522" s="30">
        <v>2017</v>
      </c>
      <c r="AH522" s="32">
        <v>43018</v>
      </c>
    </row>
    <row r="523" spans="1:34" ht="63.75">
      <c r="A523">
        <v>2017</v>
      </c>
      <c r="B523" s="30" t="s">
        <v>864</v>
      </c>
      <c r="C523" t="s">
        <v>2</v>
      </c>
      <c r="E523" s="30" t="s">
        <v>110</v>
      </c>
      <c r="F523" s="30" t="s">
        <v>110</v>
      </c>
      <c r="H523" s="30" t="s">
        <v>140</v>
      </c>
      <c r="I523" s="30" t="s">
        <v>193</v>
      </c>
      <c r="J523" s="30" t="s">
        <v>193</v>
      </c>
      <c r="K523" s="29" t="s">
        <v>883</v>
      </c>
      <c r="L523" s="7" t="s">
        <v>11</v>
      </c>
      <c r="O523" s="5" t="s">
        <v>274</v>
      </c>
      <c r="P523" s="5" t="s">
        <v>275</v>
      </c>
      <c r="Q523" s="5" t="s">
        <v>281</v>
      </c>
      <c r="R523" s="5" t="s">
        <v>274</v>
      </c>
      <c r="S523" s="5" t="s">
        <v>275</v>
      </c>
      <c r="T523" s="33" t="s">
        <v>276</v>
      </c>
      <c r="U523" s="29" t="s">
        <v>883</v>
      </c>
      <c r="V523" s="32">
        <v>43007</v>
      </c>
      <c r="W523" s="32">
        <v>43007</v>
      </c>
      <c r="X523" s="30">
        <v>231</v>
      </c>
      <c r="Y523" s="30">
        <f>850+400+1250</f>
        <v>2500</v>
      </c>
      <c r="Z523" s="30">
        <v>0</v>
      </c>
      <c r="AA523" s="30"/>
      <c r="AE523" s="32">
        <v>43018</v>
      </c>
      <c r="AF523" s="30" t="s">
        <v>554</v>
      </c>
      <c r="AG523" s="30">
        <v>2017</v>
      </c>
      <c r="AH523" s="32">
        <v>43018</v>
      </c>
    </row>
    <row r="524" spans="1:34" ht="51">
      <c r="A524">
        <v>2017</v>
      </c>
      <c r="B524" s="30" t="s">
        <v>864</v>
      </c>
      <c r="C524" t="s">
        <v>2</v>
      </c>
      <c r="E524" s="30" t="s">
        <v>292</v>
      </c>
      <c r="F524" s="30" t="s">
        <v>292</v>
      </c>
      <c r="H524" s="30" t="s">
        <v>315</v>
      </c>
      <c r="I524" s="30" t="s">
        <v>230</v>
      </c>
      <c r="J524" s="30" t="s">
        <v>212</v>
      </c>
      <c r="K524" s="29" t="s">
        <v>884</v>
      </c>
      <c r="L524" s="7" t="s">
        <v>11</v>
      </c>
      <c r="O524" s="5" t="s">
        <v>274</v>
      </c>
      <c r="P524" s="5" t="s">
        <v>275</v>
      </c>
      <c r="Q524" s="5" t="s">
        <v>281</v>
      </c>
      <c r="R524" s="5" t="s">
        <v>274</v>
      </c>
      <c r="S524" s="5" t="s">
        <v>275</v>
      </c>
      <c r="T524" s="33" t="s">
        <v>278</v>
      </c>
      <c r="U524" s="29" t="s">
        <v>884</v>
      </c>
      <c r="V524" s="32">
        <v>43007</v>
      </c>
      <c r="W524" s="32">
        <v>43007</v>
      </c>
      <c r="X524" s="30">
        <v>232</v>
      </c>
      <c r="Y524" s="30">
        <f>1700+400+2400</f>
        <v>4500</v>
      </c>
      <c r="Z524" s="30">
        <v>0</v>
      </c>
      <c r="AA524" s="30"/>
      <c r="AE524" s="32">
        <v>43018</v>
      </c>
      <c r="AF524" s="30" t="s">
        <v>554</v>
      </c>
      <c r="AG524" s="30">
        <v>2017</v>
      </c>
      <c r="AH524" s="32">
        <v>43018</v>
      </c>
    </row>
    <row r="525" spans="1:34" ht="51">
      <c r="A525">
        <v>2017</v>
      </c>
      <c r="B525" s="30" t="s">
        <v>864</v>
      </c>
      <c r="C525" t="s">
        <v>2</v>
      </c>
      <c r="E525" s="30" t="s">
        <v>123</v>
      </c>
      <c r="F525" s="30" t="s">
        <v>123</v>
      </c>
      <c r="H525" s="7" t="s">
        <v>154</v>
      </c>
      <c r="I525" s="7" t="s">
        <v>211</v>
      </c>
      <c r="J525" s="7" t="s">
        <v>250</v>
      </c>
      <c r="K525" s="29" t="s">
        <v>885</v>
      </c>
      <c r="L525" s="7" t="s">
        <v>11</v>
      </c>
      <c r="O525" s="5" t="s">
        <v>274</v>
      </c>
      <c r="P525" s="5" t="s">
        <v>275</v>
      </c>
      <c r="Q525" s="5" t="s">
        <v>281</v>
      </c>
      <c r="R525" s="5" t="s">
        <v>274</v>
      </c>
      <c r="S525" s="5" t="s">
        <v>275</v>
      </c>
      <c r="T525" s="33" t="s">
        <v>278</v>
      </c>
      <c r="U525" s="29" t="s">
        <v>885</v>
      </c>
      <c r="V525" s="32">
        <v>43007</v>
      </c>
      <c r="W525" s="32">
        <v>43007</v>
      </c>
      <c r="X525" s="30">
        <v>233</v>
      </c>
      <c r="Y525" s="30">
        <f>1400+300</f>
        <v>1700</v>
      </c>
      <c r="Z525" s="30">
        <v>0</v>
      </c>
      <c r="AA525" s="30"/>
      <c r="AE525" s="32">
        <v>43018</v>
      </c>
      <c r="AF525" s="30" t="s">
        <v>554</v>
      </c>
      <c r="AG525" s="30">
        <v>2017</v>
      </c>
      <c r="AH525" s="32">
        <v>43018</v>
      </c>
    </row>
    <row r="526" spans="1:34" ht="63.75">
      <c r="A526">
        <v>2017</v>
      </c>
      <c r="B526" s="30" t="s">
        <v>864</v>
      </c>
      <c r="C526" t="s">
        <v>2</v>
      </c>
      <c r="E526" s="30" t="s">
        <v>120</v>
      </c>
      <c r="F526" s="30" t="s">
        <v>120</v>
      </c>
      <c r="H526" s="7" t="s">
        <v>616</v>
      </c>
      <c r="I526" s="7" t="s">
        <v>617</v>
      </c>
      <c r="J526" s="7" t="s">
        <v>268</v>
      </c>
      <c r="K526" s="29" t="s">
        <v>886</v>
      </c>
      <c r="L526" s="7" t="s">
        <v>11</v>
      </c>
      <c r="O526" s="5" t="s">
        <v>274</v>
      </c>
      <c r="P526" s="5" t="s">
        <v>275</v>
      </c>
      <c r="Q526" s="5" t="s">
        <v>281</v>
      </c>
      <c r="R526" s="5" t="s">
        <v>274</v>
      </c>
      <c r="S526" s="5" t="s">
        <v>275</v>
      </c>
      <c r="T526" s="33" t="s">
        <v>278</v>
      </c>
      <c r="U526" s="29" t="s">
        <v>886</v>
      </c>
      <c r="V526" s="32">
        <v>43007</v>
      </c>
      <c r="W526" s="32">
        <v>43009</v>
      </c>
      <c r="X526" s="30">
        <v>234</v>
      </c>
      <c r="Y526" s="30">
        <v>1700</v>
      </c>
      <c r="Z526" s="30">
        <v>0</v>
      </c>
      <c r="AA526" s="30"/>
      <c r="AE526" s="32">
        <v>43018</v>
      </c>
      <c r="AF526" s="30" t="s">
        <v>554</v>
      </c>
      <c r="AG526" s="30">
        <v>2017</v>
      </c>
      <c r="AH526" s="32">
        <v>43018</v>
      </c>
    </row>
    <row r="527" spans="1:34" ht="51">
      <c r="A527">
        <v>2017</v>
      </c>
      <c r="B527" s="30" t="s">
        <v>864</v>
      </c>
      <c r="C527" t="s">
        <v>2</v>
      </c>
      <c r="E527" s="30" t="s">
        <v>117</v>
      </c>
      <c r="F527" s="30" t="s">
        <v>117</v>
      </c>
      <c r="H527" s="7" t="s">
        <v>138</v>
      </c>
      <c r="I527" s="7" t="s">
        <v>191</v>
      </c>
      <c r="J527" s="7" t="s">
        <v>251</v>
      </c>
      <c r="K527" s="29" t="s">
        <v>887</v>
      </c>
      <c r="L527" s="7" t="s">
        <v>11</v>
      </c>
      <c r="O527" s="5" t="s">
        <v>274</v>
      </c>
      <c r="P527" s="5" t="s">
        <v>275</v>
      </c>
      <c r="Q527" s="5" t="s">
        <v>281</v>
      </c>
      <c r="R527" s="5" t="s">
        <v>274</v>
      </c>
      <c r="S527" s="5" t="s">
        <v>275</v>
      </c>
      <c r="T527" s="33" t="s">
        <v>276</v>
      </c>
      <c r="U527" s="29" t="s">
        <v>887</v>
      </c>
      <c r="V527" s="32">
        <v>43007</v>
      </c>
      <c r="W527" s="32">
        <v>43010</v>
      </c>
      <c r="X527" s="30">
        <v>235</v>
      </c>
      <c r="Y527" s="30">
        <f>1350+500+1200</f>
        <v>3050</v>
      </c>
      <c r="Z527" s="30">
        <v>0</v>
      </c>
      <c r="AA527" s="30"/>
      <c r="AE527" s="32">
        <v>43018</v>
      </c>
      <c r="AF527" s="30" t="s">
        <v>554</v>
      </c>
      <c r="AG527" s="30">
        <v>2017</v>
      </c>
      <c r="AH527" s="32">
        <v>43018</v>
      </c>
    </row>
    <row r="528" spans="1:34" ht="51">
      <c r="A528">
        <v>2017</v>
      </c>
      <c r="B528" s="30" t="s">
        <v>864</v>
      </c>
      <c r="C528" t="s">
        <v>2</v>
      </c>
      <c r="E528" s="30" t="s">
        <v>111</v>
      </c>
      <c r="F528" s="30" t="s">
        <v>111</v>
      </c>
      <c r="H528" s="7" t="s">
        <v>674</v>
      </c>
      <c r="I528" s="7" t="s">
        <v>192</v>
      </c>
      <c r="J528" s="7" t="s">
        <v>216</v>
      </c>
      <c r="K528" s="29" t="s">
        <v>887</v>
      </c>
      <c r="L528" s="7" t="s">
        <v>11</v>
      </c>
      <c r="O528" s="5" t="s">
        <v>274</v>
      </c>
      <c r="P528" s="5" t="s">
        <v>275</v>
      </c>
      <c r="Q528" s="5" t="s">
        <v>281</v>
      </c>
      <c r="R528" s="5" t="s">
        <v>274</v>
      </c>
      <c r="S528" s="5" t="s">
        <v>275</v>
      </c>
      <c r="T528" s="33" t="s">
        <v>276</v>
      </c>
      <c r="U528" s="29" t="s">
        <v>887</v>
      </c>
      <c r="V528" s="32">
        <v>43007</v>
      </c>
      <c r="W528" s="32">
        <v>43010</v>
      </c>
      <c r="X528" s="30">
        <v>236</v>
      </c>
      <c r="Y528" s="30">
        <v>1000</v>
      </c>
      <c r="Z528" s="30">
        <v>0</v>
      </c>
      <c r="AA528" s="30"/>
      <c r="AE528" s="32">
        <v>43018</v>
      </c>
      <c r="AF528" s="30" t="s">
        <v>554</v>
      </c>
      <c r="AG528" s="30">
        <v>2017</v>
      </c>
      <c r="AH528" s="32">
        <v>43018</v>
      </c>
    </row>
    <row r="529" spans="1:34" ht="51">
      <c r="A529">
        <v>2017</v>
      </c>
      <c r="B529" s="30" t="s">
        <v>864</v>
      </c>
      <c r="C529" t="s">
        <v>2</v>
      </c>
      <c r="E529" s="30" t="s">
        <v>118</v>
      </c>
      <c r="F529" s="30" t="s">
        <v>118</v>
      </c>
      <c r="H529" s="7" t="s">
        <v>146</v>
      </c>
      <c r="I529" s="7" t="s">
        <v>201</v>
      </c>
      <c r="J529" s="7" t="s">
        <v>255</v>
      </c>
      <c r="K529" s="29" t="s">
        <v>887</v>
      </c>
      <c r="L529" s="7" t="s">
        <v>11</v>
      </c>
      <c r="O529" s="5" t="s">
        <v>274</v>
      </c>
      <c r="P529" s="5" t="s">
        <v>275</v>
      </c>
      <c r="Q529" s="5" t="s">
        <v>281</v>
      </c>
      <c r="R529" s="5" t="s">
        <v>274</v>
      </c>
      <c r="S529" s="5" t="s">
        <v>275</v>
      </c>
      <c r="T529" s="33" t="s">
        <v>276</v>
      </c>
      <c r="U529" s="29" t="s">
        <v>887</v>
      </c>
      <c r="V529" s="32">
        <v>43007</v>
      </c>
      <c r="W529" s="32">
        <v>43010</v>
      </c>
      <c r="X529" s="30">
        <v>237</v>
      </c>
      <c r="Y529" s="30">
        <f>850+400</f>
        <v>1250</v>
      </c>
      <c r="Z529" s="30">
        <v>0</v>
      </c>
      <c r="AA529" s="30"/>
      <c r="AE529" s="32">
        <v>43018</v>
      </c>
      <c r="AF529" s="30" t="s">
        <v>554</v>
      </c>
      <c r="AG529" s="30">
        <v>2017</v>
      </c>
      <c r="AH529" s="32">
        <v>43018</v>
      </c>
    </row>
    <row r="530" spans="1:34" ht="51">
      <c r="A530">
        <v>2017</v>
      </c>
      <c r="B530" s="30" t="s">
        <v>864</v>
      </c>
      <c r="C530" t="s">
        <v>2</v>
      </c>
      <c r="E530" s="30" t="s">
        <v>111</v>
      </c>
      <c r="F530" s="30" t="s">
        <v>111</v>
      </c>
      <c r="H530" s="7" t="s">
        <v>158</v>
      </c>
      <c r="I530" s="7" t="s">
        <v>205</v>
      </c>
      <c r="J530" s="7" t="s">
        <v>200</v>
      </c>
      <c r="K530" s="29" t="s">
        <v>888</v>
      </c>
      <c r="L530" s="7" t="s">
        <v>11</v>
      </c>
      <c r="O530" s="5" t="s">
        <v>274</v>
      </c>
      <c r="P530" s="5" t="s">
        <v>275</v>
      </c>
      <c r="Q530" s="5" t="s">
        <v>281</v>
      </c>
      <c r="R530" s="5" t="s">
        <v>274</v>
      </c>
      <c r="S530" s="5" t="s">
        <v>275</v>
      </c>
      <c r="T530" s="33" t="s">
        <v>279</v>
      </c>
      <c r="U530" s="29" t="s">
        <v>888</v>
      </c>
      <c r="V530" s="32">
        <v>42982</v>
      </c>
      <c r="W530" s="32">
        <v>42982</v>
      </c>
      <c r="X530" s="30">
        <v>238</v>
      </c>
      <c r="Y530" s="30">
        <f>300+148+652</f>
        <v>1100</v>
      </c>
      <c r="Z530" s="30">
        <v>0</v>
      </c>
      <c r="AA530" s="30"/>
      <c r="AE530" s="32">
        <v>43018</v>
      </c>
      <c r="AF530" s="30" t="s">
        <v>554</v>
      </c>
      <c r="AG530" s="30">
        <v>2017</v>
      </c>
      <c r="AH530" s="32">
        <v>43018</v>
      </c>
    </row>
    <row r="531" spans="1:34" ht="38.25">
      <c r="A531">
        <v>2017</v>
      </c>
      <c r="B531" s="30" t="s">
        <v>864</v>
      </c>
      <c r="C531" t="s">
        <v>2</v>
      </c>
      <c r="E531" s="30" t="s">
        <v>111</v>
      </c>
      <c r="F531" s="30" t="s">
        <v>111</v>
      </c>
      <c r="H531" s="7" t="s">
        <v>806</v>
      </c>
      <c r="I531" s="7" t="s">
        <v>259</v>
      </c>
      <c r="J531" s="7" t="s">
        <v>807</v>
      </c>
      <c r="K531" s="29" t="s">
        <v>889</v>
      </c>
      <c r="L531" s="7" t="s">
        <v>11</v>
      </c>
      <c r="O531" s="5" t="s">
        <v>274</v>
      </c>
      <c r="P531" s="5" t="s">
        <v>275</v>
      </c>
      <c r="Q531" s="5" t="s">
        <v>281</v>
      </c>
      <c r="R531" s="5" t="s">
        <v>274</v>
      </c>
      <c r="S531" s="5" t="s">
        <v>275</v>
      </c>
      <c r="T531" s="33" t="s">
        <v>279</v>
      </c>
      <c r="U531" s="29" t="s">
        <v>889</v>
      </c>
      <c r="V531" s="32">
        <v>42984</v>
      </c>
      <c r="W531" s="32">
        <v>42984</v>
      </c>
      <c r="X531" s="30">
        <v>239</v>
      </c>
      <c r="Y531" s="30">
        <v>300</v>
      </c>
      <c r="Z531" s="30">
        <v>0</v>
      </c>
      <c r="AA531" s="30"/>
      <c r="AE531" s="32">
        <v>43018</v>
      </c>
      <c r="AF531" s="30" t="s">
        <v>554</v>
      </c>
      <c r="AG531" s="30">
        <v>2017</v>
      </c>
      <c r="AH531" s="32">
        <v>43018</v>
      </c>
    </row>
    <row r="532" spans="1:34" ht="38.25">
      <c r="A532">
        <v>2017</v>
      </c>
      <c r="B532" s="30" t="s">
        <v>864</v>
      </c>
      <c r="C532" t="s">
        <v>2</v>
      </c>
      <c r="E532" s="30" t="s">
        <v>117</v>
      </c>
      <c r="F532" s="30" t="s">
        <v>117</v>
      </c>
      <c r="H532" s="7" t="s">
        <v>138</v>
      </c>
      <c r="I532" s="7" t="s">
        <v>191</v>
      </c>
      <c r="J532" s="7" t="s">
        <v>251</v>
      </c>
      <c r="K532" s="29" t="s">
        <v>890</v>
      </c>
      <c r="L532" s="7" t="s">
        <v>11</v>
      </c>
      <c r="O532" s="5" t="s">
        <v>274</v>
      </c>
      <c r="P532" s="5" t="s">
        <v>275</v>
      </c>
      <c r="Q532" s="5" t="s">
        <v>281</v>
      </c>
      <c r="R532" s="5" t="s">
        <v>274</v>
      </c>
      <c r="S532" s="5" t="s">
        <v>275</v>
      </c>
      <c r="T532" s="33" t="s">
        <v>279</v>
      </c>
      <c r="U532" s="29" t="s">
        <v>890</v>
      </c>
      <c r="V532" s="32">
        <v>42984</v>
      </c>
      <c r="W532" s="32">
        <v>42984</v>
      </c>
      <c r="X532" s="30">
        <v>240</v>
      </c>
      <c r="Y532" s="30">
        <f>500+148+452</f>
        <v>1100</v>
      </c>
      <c r="Z532" s="30"/>
      <c r="AA532" s="30"/>
      <c r="AE532" s="32">
        <v>43018</v>
      </c>
      <c r="AF532" s="30" t="s">
        <v>554</v>
      </c>
      <c r="AG532" s="30">
        <v>2017</v>
      </c>
      <c r="AH532" s="32">
        <v>43018</v>
      </c>
    </row>
    <row r="533" spans="1:34" ht="51">
      <c r="A533">
        <v>2017</v>
      </c>
      <c r="B533" s="30" t="s">
        <v>864</v>
      </c>
      <c r="C533" t="s">
        <v>2</v>
      </c>
      <c r="E533" s="30" t="s">
        <v>111</v>
      </c>
      <c r="F533" s="30" t="s">
        <v>111</v>
      </c>
      <c r="H533" s="7" t="s">
        <v>158</v>
      </c>
      <c r="I533" s="7" t="s">
        <v>205</v>
      </c>
      <c r="J533" s="7" t="s">
        <v>200</v>
      </c>
      <c r="K533" s="29" t="s">
        <v>891</v>
      </c>
      <c r="L533" s="7" t="s">
        <v>11</v>
      </c>
      <c r="O533" s="5" t="s">
        <v>274</v>
      </c>
      <c r="P533" s="5" t="s">
        <v>275</v>
      </c>
      <c r="Q533" s="5" t="s">
        <v>281</v>
      </c>
      <c r="R533" s="5" t="s">
        <v>274</v>
      </c>
      <c r="S533" s="5" t="s">
        <v>275</v>
      </c>
      <c r="T533" s="33" t="s">
        <v>279</v>
      </c>
      <c r="U533" s="29" t="s">
        <v>891</v>
      </c>
      <c r="V533" s="32">
        <v>42984</v>
      </c>
      <c r="W533" s="32">
        <v>42984</v>
      </c>
      <c r="X533" s="30">
        <v>241</v>
      </c>
      <c r="Y533" s="30">
        <f>300+148+1052</f>
        <v>1500</v>
      </c>
      <c r="Z533" s="30">
        <v>0</v>
      </c>
      <c r="AA533" s="30"/>
      <c r="AE533" s="32">
        <v>43018</v>
      </c>
      <c r="AF533" s="30" t="s">
        <v>554</v>
      </c>
      <c r="AG533" s="30">
        <v>2017</v>
      </c>
      <c r="AH533" s="32">
        <v>43018</v>
      </c>
    </row>
    <row r="534" spans="1:34" ht="51">
      <c r="A534">
        <v>2017</v>
      </c>
      <c r="B534" s="30" t="s">
        <v>864</v>
      </c>
      <c r="C534" t="s">
        <v>2</v>
      </c>
      <c r="E534" s="30" t="s">
        <v>292</v>
      </c>
      <c r="F534" s="30" t="s">
        <v>292</v>
      </c>
      <c r="H534" s="7" t="s">
        <v>801</v>
      </c>
      <c r="I534" s="7" t="s">
        <v>215</v>
      </c>
      <c r="J534" s="7" t="s">
        <v>802</v>
      </c>
      <c r="K534" s="29" t="s">
        <v>892</v>
      </c>
      <c r="L534" s="7" t="s">
        <v>11</v>
      </c>
      <c r="O534" s="5" t="s">
        <v>274</v>
      </c>
      <c r="P534" s="5" t="s">
        <v>275</v>
      </c>
      <c r="Q534" s="5" t="s">
        <v>281</v>
      </c>
      <c r="R534" s="5" t="s">
        <v>274</v>
      </c>
      <c r="S534" s="5" t="s">
        <v>275</v>
      </c>
      <c r="T534" s="33" t="s">
        <v>918</v>
      </c>
      <c r="U534" s="29" t="s">
        <v>892</v>
      </c>
      <c r="V534" s="32">
        <v>42986</v>
      </c>
      <c r="W534" s="32">
        <v>42986</v>
      </c>
      <c r="X534" s="30">
        <v>242</v>
      </c>
      <c r="Y534" s="30">
        <v>300</v>
      </c>
      <c r="Z534" s="30">
        <v>0</v>
      </c>
      <c r="AA534" s="30"/>
      <c r="AE534" s="32">
        <v>43018</v>
      </c>
      <c r="AF534" s="30" t="s">
        <v>554</v>
      </c>
      <c r="AG534" s="30">
        <v>2017</v>
      </c>
      <c r="AH534" s="32">
        <v>43018</v>
      </c>
    </row>
    <row r="535" spans="1:34" ht="51">
      <c r="A535">
        <v>2017</v>
      </c>
      <c r="B535" s="30" t="s">
        <v>864</v>
      </c>
      <c r="C535" t="s">
        <v>2</v>
      </c>
      <c r="E535" s="30" t="s">
        <v>111</v>
      </c>
      <c r="F535" s="30" t="s">
        <v>111</v>
      </c>
      <c r="H535" s="7" t="s">
        <v>145</v>
      </c>
      <c r="I535" s="7" t="s">
        <v>231</v>
      </c>
      <c r="J535" s="7" t="s">
        <v>566</v>
      </c>
      <c r="K535" s="29" t="s">
        <v>892</v>
      </c>
      <c r="L535" s="7" t="s">
        <v>11</v>
      </c>
      <c r="O535" s="5" t="s">
        <v>274</v>
      </c>
      <c r="P535" s="5" t="s">
        <v>275</v>
      </c>
      <c r="Q535" s="5" t="s">
        <v>281</v>
      </c>
      <c r="R535" s="5" t="s">
        <v>274</v>
      </c>
      <c r="S535" s="5" t="s">
        <v>275</v>
      </c>
      <c r="T535" s="33" t="s">
        <v>918</v>
      </c>
      <c r="U535" s="29" t="s">
        <v>892</v>
      </c>
      <c r="V535" s="32">
        <v>42986</v>
      </c>
      <c r="W535" s="32">
        <v>42986</v>
      </c>
      <c r="X535" s="30">
        <v>243</v>
      </c>
      <c r="Y535" s="30">
        <v>400</v>
      </c>
      <c r="Z535" s="30">
        <v>0</v>
      </c>
      <c r="AA535" s="30"/>
      <c r="AE535" s="32">
        <v>43018</v>
      </c>
      <c r="AF535" s="30" t="s">
        <v>554</v>
      </c>
      <c r="AG535" s="30">
        <v>2017</v>
      </c>
      <c r="AH535" s="32">
        <v>43018</v>
      </c>
    </row>
    <row r="536" spans="1:34" ht="51">
      <c r="A536">
        <v>2017</v>
      </c>
      <c r="B536" s="30" t="s">
        <v>864</v>
      </c>
      <c r="C536" t="s">
        <v>2</v>
      </c>
      <c r="E536" s="30" t="s">
        <v>292</v>
      </c>
      <c r="F536" s="30" t="s">
        <v>292</v>
      </c>
      <c r="H536" s="7" t="s">
        <v>867</v>
      </c>
      <c r="I536" s="7" t="s">
        <v>804</v>
      </c>
      <c r="J536" s="7" t="s">
        <v>805</v>
      </c>
      <c r="K536" s="29" t="s">
        <v>892</v>
      </c>
      <c r="L536" s="7" t="s">
        <v>11</v>
      </c>
      <c r="O536" s="5" t="s">
        <v>274</v>
      </c>
      <c r="P536" s="5" t="s">
        <v>275</v>
      </c>
      <c r="Q536" s="5" t="s">
        <v>281</v>
      </c>
      <c r="R536" s="5" t="s">
        <v>274</v>
      </c>
      <c r="S536" s="5" t="s">
        <v>275</v>
      </c>
      <c r="T536" s="33" t="s">
        <v>918</v>
      </c>
      <c r="U536" s="29" t="s">
        <v>892</v>
      </c>
      <c r="V536" s="32">
        <v>42986</v>
      </c>
      <c r="W536" s="32">
        <v>42986</v>
      </c>
      <c r="X536" s="30">
        <v>244</v>
      </c>
      <c r="Y536" s="30">
        <v>300</v>
      </c>
      <c r="Z536" s="30">
        <v>0</v>
      </c>
      <c r="AA536" s="30"/>
      <c r="AE536" s="32">
        <v>43018</v>
      </c>
      <c r="AF536" s="30" t="s">
        <v>554</v>
      </c>
      <c r="AG536" s="30">
        <v>2017</v>
      </c>
      <c r="AH536" s="32">
        <v>43018</v>
      </c>
    </row>
    <row r="537" spans="1:34" ht="51">
      <c r="A537">
        <v>2017</v>
      </c>
      <c r="B537" s="30" t="s">
        <v>864</v>
      </c>
      <c r="C537" t="s">
        <v>2</v>
      </c>
      <c r="E537" s="30" t="s">
        <v>292</v>
      </c>
      <c r="F537" s="30" t="s">
        <v>292</v>
      </c>
      <c r="H537" s="7" t="s">
        <v>867</v>
      </c>
      <c r="I537" s="7" t="s">
        <v>804</v>
      </c>
      <c r="J537" s="7" t="s">
        <v>805</v>
      </c>
      <c r="K537" s="29" t="s">
        <v>893</v>
      </c>
      <c r="L537" s="7" t="s">
        <v>11</v>
      </c>
      <c r="O537" s="5" t="s">
        <v>274</v>
      </c>
      <c r="P537" s="5" t="s">
        <v>275</v>
      </c>
      <c r="Q537" s="5" t="s">
        <v>281</v>
      </c>
      <c r="R537" s="5" t="s">
        <v>274</v>
      </c>
      <c r="S537" s="5" t="s">
        <v>275</v>
      </c>
      <c r="T537" s="33" t="s">
        <v>552</v>
      </c>
      <c r="U537" s="29" t="s">
        <v>893</v>
      </c>
      <c r="V537" s="32">
        <v>42985</v>
      </c>
      <c r="W537" s="32">
        <v>42985</v>
      </c>
      <c r="X537" s="30">
        <v>245</v>
      </c>
      <c r="Y537" s="30">
        <v>300</v>
      </c>
      <c r="Z537" s="30">
        <v>0</v>
      </c>
      <c r="AA537" s="30"/>
      <c r="AE537" s="32">
        <v>43018</v>
      </c>
      <c r="AF537" s="30" t="s">
        <v>554</v>
      </c>
      <c r="AG537" s="30">
        <v>2017</v>
      </c>
      <c r="AH537" s="32">
        <v>43018</v>
      </c>
    </row>
    <row r="538" spans="1:34" ht="51">
      <c r="A538">
        <v>2017</v>
      </c>
      <c r="B538" s="30" t="s">
        <v>864</v>
      </c>
      <c r="C538" t="s">
        <v>2</v>
      </c>
      <c r="E538" s="30" t="s">
        <v>292</v>
      </c>
      <c r="F538" s="30" t="s">
        <v>292</v>
      </c>
      <c r="H538" s="7" t="s">
        <v>801</v>
      </c>
      <c r="I538" s="7" t="s">
        <v>215</v>
      </c>
      <c r="J538" s="7" t="s">
        <v>802</v>
      </c>
      <c r="K538" s="29" t="s">
        <v>893</v>
      </c>
      <c r="L538" s="7" t="s">
        <v>11</v>
      </c>
      <c r="O538" s="5" t="s">
        <v>274</v>
      </c>
      <c r="P538" s="5" t="s">
        <v>275</v>
      </c>
      <c r="Q538" s="5" t="s">
        <v>281</v>
      </c>
      <c r="R538" s="5" t="s">
        <v>274</v>
      </c>
      <c r="S538" s="5" t="s">
        <v>275</v>
      </c>
      <c r="T538" s="33" t="s">
        <v>552</v>
      </c>
      <c r="U538" s="29" t="s">
        <v>893</v>
      </c>
      <c r="V538" s="32">
        <v>42985</v>
      </c>
      <c r="W538" s="32">
        <v>42985</v>
      </c>
      <c r="X538" s="30">
        <v>246</v>
      </c>
      <c r="Y538" s="30">
        <v>300</v>
      </c>
      <c r="Z538" s="30">
        <v>0</v>
      </c>
      <c r="AA538" s="30"/>
      <c r="AE538" s="32">
        <v>43018</v>
      </c>
      <c r="AF538" s="30" t="s">
        <v>554</v>
      </c>
      <c r="AG538" s="30">
        <v>2017</v>
      </c>
      <c r="AH538" s="32">
        <v>43018</v>
      </c>
    </row>
    <row r="539" spans="1:34" ht="63.75">
      <c r="A539">
        <v>2017</v>
      </c>
      <c r="B539" s="30" t="s">
        <v>864</v>
      </c>
      <c r="C539" t="s">
        <v>2</v>
      </c>
      <c r="E539" s="30" t="s">
        <v>111</v>
      </c>
      <c r="F539" s="30" t="s">
        <v>111</v>
      </c>
      <c r="H539" s="7" t="s">
        <v>158</v>
      </c>
      <c r="I539" s="7" t="s">
        <v>205</v>
      </c>
      <c r="J539" s="7" t="s">
        <v>200</v>
      </c>
      <c r="K539" s="29" t="s">
        <v>894</v>
      </c>
      <c r="L539" s="7" t="s">
        <v>11</v>
      </c>
      <c r="O539" s="5" t="s">
        <v>274</v>
      </c>
      <c r="P539" s="5" t="s">
        <v>275</v>
      </c>
      <c r="Q539" s="5" t="s">
        <v>281</v>
      </c>
      <c r="R539" s="5" t="s">
        <v>274</v>
      </c>
      <c r="S539" s="5" t="s">
        <v>275</v>
      </c>
      <c r="T539" s="33" t="s">
        <v>918</v>
      </c>
      <c r="U539" s="29" t="s">
        <v>894</v>
      </c>
      <c r="V539" s="32">
        <v>42986</v>
      </c>
      <c r="W539" s="32">
        <v>42986</v>
      </c>
      <c r="X539" s="30">
        <v>247</v>
      </c>
      <c r="Y539" s="30">
        <f>300+148+852</f>
        <v>1300</v>
      </c>
      <c r="Z539" s="30">
        <v>0</v>
      </c>
      <c r="AA539" s="30"/>
      <c r="AE539" s="32">
        <v>43018</v>
      </c>
      <c r="AF539" s="30" t="s">
        <v>554</v>
      </c>
      <c r="AG539" s="30">
        <v>2017</v>
      </c>
      <c r="AH539" s="32">
        <v>43018</v>
      </c>
    </row>
    <row r="540" spans="1:34" ht="51">
      <c r="A540">
        <v>2017</v>
      </c>
      <c r="B540" s="30" t="s">
        <v>864</v>
      </c>
      <c r="C540" t="s">
        <v>2</v>
      </c>
      <c r="E540" s="30" t="s">
        <v>111</v>
      </c>
      <c r="F540" s="30" t="s">
        <v>111</v>
      </c>
      <c r="H540" s="7" t="s">
        <v>145</v>
      </c>
      <c r="I540" s="7" t="s">
        <v>231</v>
      </c>
      <c r="J540" s="7" t="s">
        <v>566</v>
      </c>
      <c r="K540" s="29" t="s">
        <v>895</v>
      </c>
      <c r="L540" s="7" t="s">
        <v>11</v>
      </c>
      <c r="O540" s="5" t="s">
        <v>274</v>
      </c>
      <c r="P540" s="5" t="s">
        <v>275</v>
      </c>
      <c r="Q540" s="5" t="s">
        <v>281</v>
      </c>
      <c r="R540" s="5" t="s">
        <v>274</v>
      </c>
      <c r="S540" s="5" t="s">
        <v>275</v>
      </c>
      <c r="T540" s="33" t="s">
        <v>552</v>
      </c>
      <c r="U540" s="29" t="s">
        <v>895</v>
      </c>
      <c r="V540" s="32">
        <v>42985</v>
      </c>
      <c r="W540" s="32">
        <v>42985</v>
      </c>
      <c r="X540" s="30">
        <v>248</v>
      </c>
      <c r="Y540" s="30">
        <v>400</v>
      </c>
      <c r="Z540" s="30">
        <v>0</v>
      </c>
      <c r="AA540" s="30"/>
      <c r="AE540" s="32">
        <v>43018</v>
      </c>
      <c r="AF540" s="30" t="s">
        <v>554</v>
      </c>
      <c r="AG540" s="30">
        <v>2017</v>
      </c>
      <c r="AH540" s="32">
        <v>43018</v>
      </c>
    </row>
    <row r="541" spans="1:34" ht="76.5">
      <c r="A541">
        <v>2017</v>
      </c>
      <c r="B541" s="30" t="s">
        <v>864</v>
      </c>
      <c r="C541" t="s">
        <v>2</v>
      </c>
      <c r="E541" s="30" t="s">
        <v>111</v>
      </c>
      <c r="F541" s="30" t="s">
        <v>111</v>
      </c>
      <c r="H541" s="7" t="s">
        <v>158</v>
      </c>
      <c r="I541" s="7" t="s">
        <v>205</v>
      </c>
      <c r="J541" s="7" t="s">
        <v>200</v>
      </c>
      <c r="K541" s="29" t="s">
        <v>896</v>
      </c>
      <c r="L541" s="7" t="s">
        <v>11</v>
      </c>
      <c r="O541" s="5" t="s">
        <v>274</v>
      </c>
      <c r="P541" s="5" t="s">
        <v>275</v>
      </c>
      <c r="Q541" s="5" t="s">
        <v>281</v>
      </c>
      <c r="R541" s="5" t="s">
        <v>274</v>
      </c>
      <c r="S541" s="5" t="s">
        <v>275</v>
      </c>
      <c r="T541" s="33" t="s">
        <v>552</v>
      </c>
      <c r="U541" s="29" t="s">
        <v>896</v>
      </c>
      <c r="V541" s="32">
        <v>42985</v>
      </c>
      <c r="W541" s="32">
        <v>42985</v>
      </c>
      <c r="X541" s="30">
        <v>249</v>
      </c>
      <c r="Y541" s="30">
        <f>300+148+852</f>
        <v>1300</v>
      </c>
      <c r="Z541" s="30">
        <v>0</v>
      </c>
      <c r="AA541" s="30"/>
      <c r="AE541" s="32">
        <v>43018</v>
      </c>
      <c r="AF541" s="30" t="s">
        <v>554</v>
      </c>
      <c r="AG541" s="30">
        <v>2017</v>
      </c>
      <c r="AH541" s="32">
        <v>43018</v>
      </c>
    </row>
    <row r="542" spans="1:34" ht="51">
      <c r="A542">
        <v>2017</v>
      </c>
      <c r="B542" s="30" t="s">
        <v>864</v>
      </c>
      <c r="C542" t="s">
        <v>2</v>
      </c>
      <c r="E542" s="30" t="s">
        <v>111</v>
      </c>
      <c r="F542" s="30" t="s">
        <v>111</v>
      </c>
      <c r="H542" s="7" t="s">
        <v>806</v>
      </c>
      <c r="I542" s="7" t="s">
        <v>259</v>
      </c>
      <c r="J542" s="7" t="s">
        <v>807</v>
      </c>
      <c r="K542" s="29" t="s">
        <v>897</v>
      </c>
      <c r="L542" s="7" t="s">
        <v>11</v>
      </c>
      <c r="O542" s="5" t="s">
        <v>274</v>
      </c>
      <c r="P542" s="5" t="s">
        <v>275</v>
      </c>
      <c r="Q542" s="5" t="s">
        <v>281</v>
      </c>
      <c r="R542" s="5" t="s">
        <v>274</v>
      </c>
      <c r="S542" s="5" t="s">
        <v>275</v>
      </c>
      <c r="T542" s="33" t="s">
        <v>918</v>
      </c>
      <c r="U542" s="29" t="s">
        <v>897</v>
      </c>
      <c r="V542" s="32">
        <v>42986</v>
      </c>
      <c r="W542" s="32">
        <v>42986</v>
      </c>
      <c r="X542" s="30">
        <v>250</v>
      </c>
      <c r="Y542" s="30">
        <v>300</v>
      </c>
      <c r="Z542" s="30">
        <v>0</v>
      </c>
      <c r="AA542" s="30"/>
      <c r="AE542" s="32">
        <v>43018</v>
      </c>
      <c r="AF542" s="30" t="s">
        <v>554</v>
      </c>
      <c r="AG542" s="30">
        <v>2017</v>
      </c>
      <c r="AH542" s="32">
        <v>43018</v>
      </c>
    </row>
    <row r="543" spans="1:34" ht="25.5">
      <c r="A543">
        <v>2017</v>
      </c>
      <c r="B543" s="30" t="s">
        <v>864</v>
      </c>
      <c r="C543" t="s">
        <v>2</v>
      </c>
      <c r="E543" s="30" t="s">
        <v>117</v>
      </c>
      <c r="F543" s="30" t="s">
        <v>117</v>
      </c>
      <c r="H543" s="7" t="s">
        <v>138</v>
      </c>
      <c r="I543" s="7" t="s">
        <v>191</v>
      </c>
      <c r="J543" s="7" t="s">
        <v>251</v>
      </c>
      <c r="K543" s="29" t="s">
        <v>898</v>
      </c>
      <c r="L543" s="7" t="s">
        <v>11</v>
      </c>
      <c r="O543" s="5" t="s">
        <v>274</v>
      </c>
      <c r="P543" s="5" t="s">
        <v>275</v>
      </c>
      <c r="Q543" s="5" t="s">
        <v>281</v>
      </c>
      <c r="R543" s="5" t="s">
        <v>274</v>
      </c>
      <c r="S543" s="5" t="s">
        <v>275</v>
      </c>
      <c r="T543" s="33" t="s">
        <v>276</v>
      </c>
      <c r="U543" s="29" t="s">
        <v>898</v>
      </c>
      <c r="V543" s="32">
        <v>42989</v>
      </c>
      <c r="W543" s="32">
        <v>42989</v>
      </c>
      <c r="X543" s="30">
        <v>251</v>
      </c>
      <c r="Y543" s="30">
        <f>500+64+1136</f>
        <v>1700</v>
      </c>
      <c r="Z543" s="30">
        <v>0</v>
      </c>
      <c r="AA543" s="30"/>
      <c r="AE543" s="32">
        <v>43018</v>
      </c>
      <c r="AF543" s="30" t="s">
        <v>554</v>
      </c>
      <c r="AG543" s="30">
        <v>2017</v>
      </c>
      <c r="AH543" s="32">
        <v>43018</v>
      </c>
    </row>
    <row r="544" spans="1:34" ht="51">
      <c r="A544">
        <v>2017</v>
      </c>
      <c r="B544" s="30" t="s">
        <v>864</v>
      </c>
      <c r="C544" t="s">
        <v>2</v>
      </c>
      <c r="E544" s="30" t="s">
        <v>111</v>
      </c>
      <c r="F544" s="30" t="s">
        <v>111</v>
      </c>
      <c r="H544" s="7" t="s">
        <v>139</v>
      </c>
      <c r="I544" s="7" t="s">
        <v>192</v>
      </c>
      <c r="J544" s="7" t="s">
        <v>216</v>
      </c>
      <c r="K544" s="29" t="s">
        <v>899</v>
      </c>
      <c r="L544" s="7" t="s">
        <v>11</v>
      </c>
      <c r="O544" s="5" t="s">
        <v>274</v>
      </c>
      <c r="P544" s="5" t="s">
        <v>275</v>
      </c>
      <c r="Q544" s="5" t="s">
        <v>281</v>
      </c>
      <c r="R544" s="5" t="s">
        <v>274</v>
      </c>
      <c r="S544" s="5" t="s">
        <v>275</v>
      </c>
      <c r="T544" s="33" t="s">
        <v>276</v>
      </c>
      <c r="U544" s="29" t="s">
        <v>899</v>
      </c>
      <c r="V544" s="32">
        <v>42989</v>
      </c>
      <c r="W544" s="32">
        <v>42989</v>
      </c>
      <c r="X544" s="30">
        <v>252</v>
      </c>
      <c r="Y544" s="30">
        <v>300</v>
      </c>
      <c r="Z544" s="30">
        <v>0</v>
      </c>
      <c r="AA544" s="30"/>
      <c r="AE544" s="32">
        <v>43018</v>
      </c>
      <c r="AF544" s="30" t="s">
        <v>554</v>
      </c>
      <c r="AG544" s="30">
        <v>2017</v>
      </c>
      <c r="AH544" s="32">
        <v>43018</v>
      </c>
    </row>
    <row r="545" spans="1:34" ht="51">
      <c r="A545">
        <v>2017</v>
      </c>
      <c r="B545" s="30" t="s">
        <v>864</v>
      </c>
      <c r="C545" t="s">
        <v>2</v>
      </c>
      <c r="E545" s="30" t="s">
        <v>111</v>
      </c>
      <c r="F545" s="30" t="s">
        <v>111</v>
      </c>
      <c r="H545" s="7" t="s">
        <v>806</v>
      </c>
      <c r="I545" s="7" t="s">
        <v>259</v>
      </c>
      <c r="J545" s="7" t="s">
        <v>807</v>
      </c>
      <c r="K545" s="29" t="s">
        <v>900</v>
      </c>
      <c r="L545" s="7" t="s">
        <v>11</v>
      </c>
      <c r="O545" s="5" t="s">
        <v>274</v>
      </c>
      <c r="P545" s="5" t="s">
        <v>275</v>
      </c>
      <c r="Q545" s="5" t="s">
        <v>281</v>
      </c>
      <c r="R545" s="5" t="s">
        <v>274</v>
      </c>
      <c r="S545" s="5" t="s">
        <v>275</v>
      </c>
      <c r="T545" s="33" t="s">
        <v>279</v>
      </c>
      <c r="U545" s="29" t="s">
        <v>900</v>
      </c>
      <c r="V545" s="32">
        <v>42992</v>
      </c>
      <c r="W545" s="32">
        <v>42992</v>
      </c>
      <c r="X545" s="30">
        <v>253</v>
      </c>
      <c r="Y545" s="30">
        <v>900</v>
      </c>
      <c r="Z545" s="30">
        <v>0</v>
      </c>
      <c r="AA545" s="30"/>
      <c r="AE545" s="32">
        <v>43018</v>
      </c>
      <c r="AF545" s="30" t="s">
        <v>554</v>
      </c>
      <c r="AG545" s="30">
        <v>2017</v>
      </c>
      <c r="AH545" s="32">
        <v>43018</v>
      </c>
    </row>
    <row r="546" spans="1:34" ht="38.25">
      <c r="A546">
        <v>2017</v>
      </c>
      <c r="B546" s="30" t="s">
        <v>864</v>
      </c>
      <c r="C546" t="s">
        <v>2</v>
      </c>
      <c r="E546" s="30" t="s">
        <v>110</v>
      </c>
      <c r="F546" s="30" t="s">
        <v>110</v>
      </c>
      <c r="H546" s="7" t="s">
        <v>868</v>
      </c>
      <c r="I546" s="7" t="s">
        <v>268</v>
      </c>
      <c r="K546" s="29" t="s">
        <v>874</v>
      </c>
      <c r="L546" s="7" t="s">
        <v>11</v>
      </c>
      <c r="O546" s="5" t="s">
        <v>274</v>
      </c>
      <c r="P546" s="5" t="s">
        <v>275</v>
      </c>
      <c r="Q546" s="5" t="s">
        <v>281</v>
      </c>
      <c r="R546" s="5" t="s">
        <v>274</v>
      </c>
      <c r="S546" s="5" t="s">
        <v>275</v>
      </c>
      <c r="T546" s="33" t="s">
        <v>276</v>
      </c>
      <c r="U546" s="29" t="s">
        <v>874</v>
      </c>
      <c r="V546" s="32">
        <v>42985</v>
      </c>
      <c r="W546" s="32">
        <v>42987</v>
      </c>
      <c r="X546" s="30">
        <v>254</v>
      </c>
      <c r="Y546" s="30">
        <v>400</v>
      </c>
      <c r="Z546" s="30">
        <v>0</v>
      </c>
      <c r="AA546" s="30"/>
      <c r="AE546" s="32">
        <v>43018</v>
      </c>
      <c r="AF546" s="30" t="s">
        <v>554</v>
      </c>
      <c r="AG546" s="30">
        <v>2017</v>
      </c>
      <c r="AH546" s="32">
        <v>43018</v>
      </c>
    </row>
    <row r="547" spans="1:34" ht="38.25">
      <c r="A547">
        <v>2017</v>
      </c>
      <c r="B547" s="30" t="s">
        <v>864</v>
      </c>
      <c r="C547" t="s">
        <v>2</v>
      </c>
      <c r="E547" s="30" t="s">
        <v>119</v>
      </c>
      <c r="F547" s="30" t="s">
        <v>119</v>
      </c>
      <c r="H547" s="7" t="s">
        <v>683</v>
      </c>
      <c r="I547" s="7" t="s">
        <v>217</v>
      </c>
      <c r="J547" s="7" t="s">
        <v>220</v>
      </c>
      <c r="K547" s="29" t="s">
        <v>901</v>
      </c>
      <c r="L547" s="7" t="s">
        <v>11</v>
      </c>
      <c r="O547" s="5" t="s">
        <v>274</v>
      </c>
      <c r="P547" s="5" t="s">
        <v>275</v>
      </c>
      <c r="Q547" s="5" t="s">
        <v>279</v>
      </c>
      <c r="R547" s="5" t="s">
        <v>274</v>
      </c>
      <c r="S547" s="5" t="s">
        <v>275</v>
      </c>
      <c r="T547" s="33" t="s">
        <v>281</v>
      </c>
      <c r="U547" s="29" t="s">
        <v>901</v>
      </c>
      <c r="V547" s="32">
        <v>42992</v>
      </c>
      <c r="W547" s="32">
        <v>42992</v>
      </c>
      <c r="X547" s="30">
        <v>255</v>
      </c>
      <c r="Y547" s="30">
        <f>300+800</f>
        <v>1100</v>
      </c>
      <c r="Z547" s="30">
        <v>0</v>
      </c>
      <c r="AA547" s="30"/>
      <c r="AE547" s="32">
        <v>43018</v>
      </c>
      <c r="AF547" s="30" t="s">
        <v>554</v>
      </c>
      <c r="AG547" s="30">
        <v>2017</v>
      </c>
      <c r="AH547" s="32">
        <v>43018</v>
      </c>
    </row>
    <row r="548" spans="1:34" ht="76.5">
      <c r="A548">
        <v>2017</v>
      </c>
      <c r="B548" s="30" t="s">
        <v>864</v>
      </c>
      <c r="C548" t="s">
        <v>2</v>
      </c>
      <c r="E548" s="30" t="s">
        <v>648</v>
      </c>
      <c r="F548" s="30" t="s">
        <v>648</v>
      </c>
      <c r="H548" s="7" t="s">
        <v>163</v>
      </c>
      <c r="I548" s="7" t="s">
        <v>650</v>
      </c>
      <c r="J548" s="7" t="s">
        <v>612</v>
      </c>
      <c r="K548" s="29" t="s">
        <v>902</v>
      </c>
      <c r="L548" s="7" t="s">
        <v>11</v>
      </c>
      <c r="O548" s="5" t="s">
        <v>274</v>
      </c>
      <c r="P548" s="5" t="s">
        <v>275</v>
      </c>
      <c r="Q548" s="5" t="s">
        <v>281</v>
      </c>
      <c r="R548" s="5" t="s">
        <v>274</v>
      </c>
      <c r="S548" s="5" t="s">
        <v>275</v>
      </c>
      <c r="T548" s="33" t="s">
        <v>276</v>
      </c>
      <c r="U548" s="29" t="s">
        <v>902</v>
      </c>
      <c r="V548" s="32">
        <v>42993</v>
      </c>
      <c r="W548" s="32">
        <v>42993</v>
      </c>
      <c r="X548" s="30">
        <v>256</v>
      </c>
      <c r="Y548" s="30">
        <f>400+212+1352</f>
        <v>1964</v>
      </c>
      <c r="Z548" s="30">
        <v>0</v>
      </c>
      <c r="AA548" s="30"/>
      <c r="AE548" s="32">
        <v>43018</v>
      </c>
      <c r="AF548" s="30" t="s">
        <v>554</v>
      </c>
      <c r="AG548" s="30">
        <v>2017</v>
      </c>
      <c r="AH548" s="32">
        <v>43018</v>
      </c>
    </row>
    <row r="549" spans="1:34" ht="51">
      <c r="A549">
        <v>2017</v>
      </c>
      <c r="B549" s="30" t="s">
        <v>864</v>
      </c>
      <c r="C549" t="s">
        <v>2</v>
      </c>
      <c r="E549" s="30" t="s">
        <v>814</v>
      </c>
      <c r="F549" s="30" t="s">
        <v>814</v>
      </c>
      <c r="H549" s="7" t="s">
        <v>335</v>
      </c>
      <c r="I549" s="7" t="s">
        <v>300</v>
      </c>
      <c r="K549" s="29" t="s">
        <v>903</v>
      </c>
      <c r="L549" s="7" t="s">
        <v>11</v>
      </c>
      <c r="O549" s="5" t="s">
        <v>274</v>
      </c>
      <c r="P549" s="5" t="s">
        <v>275</v>
      </c>
      <c r="Q549" s="5" t="s">
        <v>279</v>
      </c>
      <c r="R549" s="5" t="s">
        <v>274</v>
      </c>
      <c r="S549" s="5" t="s">
        <v>275</v>
      </c>
      <c r="T549" s="33" t="s">
        <v>281</v>
      </c>
      <c r="U549" s="29" t="s">
        <v>903</v>
      </c>
      <c r="V549" s="32">
        <v>42992</v>
      </c>
      <c r="W549" s="32">
        <v>42992</v>
      </c>
      <c r="X549" s="30">
        <v>257</v>
      </c>
      <c r="Y549" s="30">
        <v>300</v>
      </c>
      <c r="Z549" s="30">
        <v>0</v>
      </c>
      <c r="AA549" s="30"/>
      <c r="AE549" s="32">
        <v>43018</v>
      </c>
      <c r="AF549" s="30" t="s">
        <v>554</v>
      </c>
      <c r="AG549" s="30">
        <v>2017</v>
      </c>
      <c r="AH549" s="32">
        <v>43018</v>
      </c>
    </row>
    <row r="550" spans="1:34" ht="51">
      <c r="A550">
        <v>2017</v>
      </c>
      <c r="B550" s="30" t="s">
        <v>864</v>
      </c>
      <c r="C550" t="s">
        <v>2</v>
      </c>
      <c r="E550" s="30" t="s">
        <v>292</v>
      </c>
      <c r="F550" s="30" t="s">
        <v>292</v>
      </c>
      <c r="H550" s="7" t="s">
        <v>800</v>
      </c>
      <c r="I550" s="7" t="s">
        <v>798</v>
      </c>
      <c r="J550" s="7" t="s">
        <v>214</v>
      </c>
      <c r="K550" s="29" t="s">
        <v>904</v>
      </c>
      <c r="L550" s="7" t="s">
        <v>11</v>
      </c>
      <c r="O550" s="5" t="s">
        <v>274</v>
      </c>
      <c r="P550" s="5" t="s">
        <v>275</v>
      </c>
      <c r="Q550" s="5" t="s">
        <v>281</v>
      </c>
      <c r="R550" s="5" t="s">
        <v>274</v>
      </c>
      <c r="S550" s="5" t="s">
        <v>275</v>
      </c>
      <c r="T550" s="33" t="s">
        <v>276</v>
      </c>
      <c r="U550" s="29" t="s">
        <v>904</v>
      </c>
      <c r="V550" s="32">
        <v>42993</v>
      </c>
      <c r="W550" s="32">
        <v>42993</v>
      </c>
      <c r="X550" s="30">
        <v>258</v>
      </c>
      <c r="Y550" s="30">
        <v>400</v>
      </c>
      <c r="Z550" s="30">
        <v>0</v>
      </c>
      <c r="AA550" s="30"/>
      <c r="AE550" s="32">
        <v>43018</v>
      </c>
      <c r="AF550" s="30" t="s">
        <v>554</v>
      </c>
      <c r="AG550" s="30">
        <v>2017</v>
      </c>
      <c r="AH550" s="32">
        <v>43018</v>
      </c>
    </row>
    <row r="551" spans="1:34" ht="51">
      <c r="A551">
        <v>2017</v>
      </c>
      <c r="B551" s="30" t="s">
        <v>864</v>
      </c>
      <c r="C551" t="s">
        <v>2</v>
      </c>
      <c r="E551" s="30" t="s">
        <v>292</v>
      </c>
      <c r="F551" s="30" t="s">
        <v>292</v>
      </c>
      <c r="H551" s="7" t="s">
        <v>797</v>
      </c>
      <c r="I551" s="7" t="s">
        <v>798</v>
      </c>
      <c r="J551" s="7" t="s">
        <v>214</v>
      </c>
      <c r="K551" s="29" t="s">
        <v>904</v>
      </c>
      <c r="L551" s="7" t="s">
        <v>11</v>
      </c>
      <c r="O551" s="5" t="s">
        <v>274</v>
      </c>
      <c r="P551" s="5" t="s">
        <v>275</v>
      </c>
      <c r="Q551" s="5" t="s">
        <v>281</v>
      </c>
      <c r="R551" s="5" t="s">
        <v>274</v>
      </c>
      <c r="S551" s="5" t="s">
        <v>275</v>
      </c>
      <c r="T551" s="33" t="s">
        <v>276</v>
      </c>
      <c r="U551" s="29" t="s">
        <v>904</v>
      </c>
      <c r="V551" s="32">
        <v>42993</v>
      </c>
      <c r="W551" s="32">
        <v>42993</v>
      </c>
      <c r="X551" s="30">
        <v>259</v>
      </c>
      <c r="Y551" s="30">
        <v>300</v>
      </c>
      <c r="Z551" s="30">
        <v>0</v>
      </c>
      <c r="AA551" s="30"/>
      <c r="AE551" s="32">
        <v>43018</v>
      </c>
      <c r="AF551" s="30" t="s">
        <v>554</v>
      </c>
      <c r="AG551" s="30">
        <v>2017</v>
      </c>
      <c r="AH551" s="32">
        <v>43018</v>
      </c>
    </row>
    <row r="552" spans="1:34" ht="51">
      <c r="A552">
        <v>2017</v>
      </c>
      <c r="B552" s="30" t="s">
        <v>864</v>
      </c>
      <c r="C552" t="s">
        <v>2</v>
      </c>
      <c r="E552" s="30" t="s">
        <v>292</v>
      </c>
      <c r="F552" s="30" t="s">
        <v>292</v>
      </c>
      <c r="H552" s="7" t="s">
        <v>159</v>
      </c>
      <c r="I552" s="7" t="s">
        <v>214</v>
      </c>
      <c r="J552" s="7" t="s">
        <v>242</v>
      </c>
      <c r="K552" s="29" t="s">
        <v>904</v>
      </c>
      <c r="L552" s="7" t="s">
        <v>11</v>
      </c>
      <c r="O552" s="5" t="s">
        <v>274</v>
      </c>
      <c r="P552" s="5" t="s">
        <v>275</v>
      </c>
      <c r="Q552" s="5" t="s">
        <v>281</v>
      </c>
      <c r="R552" s="5" t="s">
        <v>274</v>
      </c>
      <c r="S552" s="5" t="s">
        <v>275</v>
      </c>
      <c r="T552" s="33" t="s">
        <v>276</v>
      </c>
      <c r="U552" s="29" t="s">
        <v>904</v>
      </c>
      <c r="V552" s="32">
        <v>42993</v>
      </c>
      <c r="W552" s="32">
        <v>42993</v>
      </c>
      <c r="X552" s="30">
        <v>260</v>
      </c>
      <c r="Y552" s="30">
        <v>300</v>
      </c>
      <c r="Z552" s="30">
        <v>0</v>
      </c>
      <c r="AA552" s="30"/>
      <c r="AE552" s="32">
        <v>43018</v>
      </c>
      <c r="AF552" s="30" t="s">
        <v>554</v>
      </c>
      <c r="AG552" s="30">
        <v>2017</v>
      </c>
      <c r="AH552" s="32">
        <v>43018</v>
      </c>
    </row>
    <row r="553" spans="1:34" ht="38.25">
      <c r="A553">
        <v>2017</v>
      </c>
      <c r="B553" s="30" t="s">
        <v>864</v>
      </c>
      <c r="C553" t="s">
        <v>2</v>
      </c>
      <c r="E553" s="30" t="s">
        <v>811</v>
      </c>
      <c r="F553" s="30" t="s">
        <v>811</v>
      </c>
      <c r="H553" s="7" t="s">
        <v>136</v>
      </c>
      <c r="I553" s="7" t="s">
        <v>187</v>
      </c>
      <c r="J553" s="7" t="s">
        <v>249</v>
      </c>
      <c r="K553" s="29" t="s">
        <v>905</v>
      </c>
      <c r="L553" s="7" t="s">
        <v>11</v>
      </c>
      <c r="O553" s="5" t="s">
        <v>274</v>
      </c>
      <c r="P553" s="5" t="s">
        <v>275</v>
      </c>
      <c r="Q553" s="5" t="s">
        <v>281</v>
      </c>
      <c r="R553" s="5" t="s">
        <v>274</v>
      </c>
      <c r="S553" s="5" t="s">
        <v>275</v>
      </c>
      <c r="T553" s="33" t="s">
        <v>276</v>
      </c>
      <c r="U553" s="29" t="s">
        <v>905</v>
      </c>
      <c r="V553" s="32">
        <v>42996</v>
      </c>
      <c r="W553" s="32">
        <v>42996</v>
      </c>
      <c r="X553" s="30">
        <v>261</v>
      </c>
      <c r="Y553" s="30">
        <v>400</v>
      </c>
      <c r="Z553" s="30">
        <v>1200</v>
      </c>
      <c r="AA553" s="30"/>
      <c r="AE553" s="32">
        <v>43018</v>
      </c>
      <c r="AF553" s="30" t="s">
        <v>554</v>
      </c>
      <c r="AG553" s="30">
        <v>2017</v>
      </c>
      <c r="AH553" s="32">
        <v>43018</v>
      </c>
    </row>
    <row r="554" spans="1:34" ht="38.25">
      <c r="A554">
        <v>2017</v>
      </c>
      <c r="B554" s="30" t="s">
        <v>864</v>
      </c>
      <c r="C554" t="s">
        <v>2</v>
      </c>
      <c r="E554" s="30" t="s">
        <v>110</v>
      </c>
      <c r="F554" s="30" t="s">
        <v>110</v>
      </c>
      <c r="H554" s="7" t="s">
        <v>133</v>
      </c>
      <c r="I554" s="7" t="s">
        <v>182</v>
      </c>
      <c r="J554" s="7" t="s">
        <v>245</v>
      </c>
      <c r="K554" s="29" t="s">
        <v>905</v>
      </c>
      <c r="L554" s="7" t="s">
        <v>11</v>
      </c>
      <c r="O554" s="5" t="s">
        <v>274</v>
      </c>
      <c r="P554" s="5" t="s">
        <v>275</v>
      </c>
      <c r="Q554" s="5" t="s">
        <v>281</v>
      </c>
      <c r="R554" s="5" t="s">
        <v>274</v>
      </c>
      <c r="S554" s="5" t="s">
        <v>275</v>
      </c>
      <c r="T554" s="33" t="s">
        <v>276</v>
      </c>
      <c r="U554" s="29" t="s">
        <v>905</v>
      </c>
      <c r="V554" s="32">
        <v>42996</v>
      </c>
      <c r="W554" s="32">
        <v>42996</v>
      </c>
      <c r="X554" s="30">
        <v>262</v>
      </c>
      <c r="Y554" s="30">
        <v>400</v>
      </c>
      <c r="Z554" s="30">
        <v>0</v>
      </c>
      <c r="AA554" s="30"/>
      <c r="AE554" s="32">
        <v>43018</v>
      </c>
      <c r="AF554" s="30" t="s">
        <v>554</v>
      </c>
      <c r="AG554" s="30">
        <v>2017</v>
      </c>
      <c r="AH554" s="32">
        <v>43018</v>
      </c>
    </row>
    <row r="555" spans="1:34" ht="51">
      <c r="A555">
        <v>2017</v>
      </c>
      <c r="B555" s="30" t="s">
        <v>864</v>
      </c>
      <c r="C555" t="s">
        <v>2</v>
      </c>
      <c r="E555" s="30" t="s">
        <v>111</v>
      </c>
      <c r="F555" s="30" t="s">
        <v>111</v>
      </c>
      <c r="H555" s="7" t="s">
        <v>158</v>
      </c>
      <c r="I555" s="7" t="s">
        <v>205</v>
      </c>
      <c r="J555" s="7" t="s">
        <v>200</v>
      </c>
      <c r="K555" s="29" t="s">
        <v>906</v>
      </c>
      <c r="L555" s="7" t="s">
        <v>11</v>
      </c>
      <c r="O555" s="5" t="s">
        <v>274</v>
      </c>
      <c r="P555" s="5" t="s">
        <v>275</v>
      </c>
      <c r="Q555" s="5" t="s">
        <v>281</v>
      </c>
      <c r="R555" s="5" t="s">
        <v>274</v>
      </c>
      <c r="S555" s="5" t="s">
        <v>275</v>
      </c>
      <c r="T555" s="33" t="s">
        <v>276</v>
      </c>
      <c r="U555" s="29" t="s">
        <v>906</v>
      </c>
      <c r="V555" s="32">
        <v>42992</v>
      </c>
      <c r="W555" s="32">
        <v>42992</v>
      </c>
      <c r="X555" s="30">
        <v>263</v>
      </c>
      <c r="Y555" s="30">
        <f>300+1650</f>
        <v>1950</v>
      </c>
      <c r="Z555" s="30">
        <v>0</v>
      </c>
      <c r="AA555" s="30"/>
      <c r="AE555" s="32">
        <v>43018</v>
      </c>
      <c r="AF555" s="30" t="s">
        <v>554</v>
      </c>
      <c r="AG555" s="30">
        <v>2017</v>
      </c>
      <c r="AH555" s="32">
        <v>43018</v>
      </c>
    </row>
    <row r="556" spans="1:34" ht="63.75">
      <c r="A556">
        <v>2017</v>
      </c>
      <c r="B556" s="30" t="s">
        <v>864</v>
      </c>
      <c r="C556" t="s">
        <v>2</v>
      </c>
      <c r="E556" s="30" t="s">
        <v>112</v>
      </c>
      <c r="F556" s="30" t="s">
        <v>112</v>
      </c>
      <c r="H556" s="7" t="s">
        <v>179</v>
      </c>
      <c r="I556" s="7" t="s">
        <v>184</v>
      </c>
      <c r="J556" s="7" t="s">
        <v>246</v>
      </c>
      <c r="K556" s="29" t="s">
        <v>907</v>
      </c>
      <c r="L556" s="7" t="s">
        <v>11</v>
      </c>
      <c r="O556" s="5" t="s">
        <v>274</v>
      </c>
      <c r="P556" s="5" t="s">
        <v>275</v>
      </c>
      <c r="Q556" s="5" t="s">
        <v>281</v>
      </c>
      <c r="R556" s="5" t="s">
        <v>274</v>
      </c>
      <c r="S556" s="5" t="s">
        <v>275</v>
      </c>
      <c r="T556" s="33" t="s">
        <v>279</v>
      </c>
      <c r="U556" s="29" t="s">
        <v>907</v>
      </c>
      <c r="V556" s="32">
        <v>43001</v>
      </c>
      <c r="W556" s="32">
        <v>43001</v>
      </c>
      <c r="X556" s="30">
        <v>264</v>
      </c>
      <c r="Y556" s="30">
        <v>1300</v>
      </c>
      <c r="Z556" s="30">
        <v>0</v>
      </c>
      <c r="AA556" s="30"/>
      <c r="AE556" s="32">
        <v>43018</v>
      </c>
      <c r="AF556" s="30" t="s">
        <v>554</v>
      </c>
      <c r="AG556" s="30">
        <v>2017</v>
      </c>
      <c r="AH556" s="32">
        <v>43018</v>
      </c>
    </row>
    <row r="557" spans="1:34" ht="76.5">
      <c r="A557">
        <v>2017</v>
      </c>
      <c r="B557" s="30" t="s">
        <v>864</v>
      </c>
      <c r="C557" t="s">
        <v>2</v>
      </c>
      <c r="E557" s="30" t="s">
        <v>292</v>
      </c>
      <c r="F557" s="30" t="s">
        <v>292</v>
      </c>
      <c r="H557" s="7" t="s">
        <v>560</v>
      </c>
      <c r="I557" s="7" t="s">
        <v>244</v>
      </c>
      <c r="J557" s="7" t="s">
        <v>685</v>
      </c>
      <c r="K557" s="29" t="s">
        <v>908</v>
      </c>
      <c r="L557" s="7" t="s">
        <v>11</v>
      </c>
      <c r="O557" s="5" t="s">
        <v>274</v>
      </c>
      <c r="P557" s="5" t="s">
        <v>275</v>
      </c>
      <c r="Q557" s="5" t="s">
        <v>281</v>
      </c>
      <c r="R557" s="5" t="s">
        <v>274</v>
      </c>
      <c r="S557" s="5" t="s">
        <v>275</v>
      </c>
      <c r="T557" s="33" t="s">
        <v>279</v>
      </c>
      <c r="U557" s="29" t="s">
        <v>908</v>
      </c>
      <c r="V557" s="32">
        <v>43001</v>
      </c>
      <c r="W557" s="32">
        <v>43001</v>
      </c>
      <c r="X557" s="30">
        <v>265</v>
      </c>
      <c r="Y557" s="30">
        <v>400</v>
      </c>
      <c r="Z557" s="30">
        <v>0</v>
      </c>
      <c r="AA557" s="30"/>
      <c r="AE557" s="32">
        <v>43018</v>
      </c>
      <c r="AF557" s="30" t="s">
        <v>554</v>
      </c>
      <c r="AG557" s="30">
        <v>2017</v>
      </c>
      <c r="AH557" s="32">
        <v>43018</v>
      </c>
    </row>
    <row r="558" spans="1:34" ht="76.5">
      <c r="A558">
        <v>2017</v>
      </c>
      <c r="B558" s="30" t="s">
        <v>864</v>
      </c>
      <c r="C558" t="s">
        <v>2</v>
      </c>
      <c r="E558" s="30" t="s">
        <v>814</v>
      </c>
      <c r="F558" s="30" t="s">
        <v>814</v>
      </c>
      <c r="H558" s="7" t="s">
        <v>869</v>
      </c>
      <c r="I558" s="7" t="s">
        <v>199</v>
      </c>
      <c r="J558" s="7" t="s">
        <v>254</v>
      </c>
      <c r="K558" s="29" t="s">
        <v>908</v>
      </c>
      <c r="L558" s="7" t="s">
        <v>11</v>
      </c>
      <c r="O558" s="5" t="s">
        <v>274</v>
      </c>
      <c r="P558" s="5" t="s">
        <v>275</v>
      </c>
      <c r="Q558" s="5" t="s">
        <v>281</v>
      </c>
      <c r="R558" s="5" t="s">
        <v>274</v>
      </c>
      <c r="S558" s="5" t="s">
        <v>275</v>
      </c>
      <c r="T558" s="33" t="s">
        <v>279</v>
      </c>
      <c r="U558" s="29" t="s">
        <v>908</v>
      </c>
      <c r="V558" s="32">
        <v>43001</v>
      </c>
      <c r="W558" s="32">
        <v>43001</v>
      </c>
      <c r="X558" s="30">
        <v>266</v>
      </c>
      <c r="Y558" s="30">
        <v>400</v>
      </c>
      <c r="Z558" s="30">
        <v>0</v>
      </c>
      <c r="AA558" s="30"/>
      <c r="AE558" s="32">
        <v>43018</v>
      </c>
      <c r="AF558" s="30" t="s">
        <v>554</v>
      </c>
      <c r="AG558" s="30">
        <v>2017</v>
      </c>
      <c r="AH558" s="32">
        <v>43018</v>
      </c>
    </row>
    <row r="559" spans="1:34" ht="76.5">
      <c r="A559">
        <v>2017</v>
      </c>
      <c r="B559" s="30" t="s">
        <v>864</v>
      </c>
      <c r="C559" t="s">
        <v>2</v>
      </c>
      <c r="E559" s="30" t="s">
        <v>121</v>
      </c>
      <c r="F559" s="30" t="s">
        <v>121</v>
      </c>
      <c r="H559" s="7" t="s">
        <v>870</v>
      </c>
      <c r="I559" s="7" t="s">
        <v>211</v>
      </c>
      <c r="J559" s="7" t="s">
        <v>806</v>
      </c>
      <c r="K559" s="29" t="s">
        <v>908</v>
      </c>
      <c r="L559" s="7" t="s">
        <v>11</v>
      </c>
      <c r="O559" s="5" t="s">
        <v>274</v>
      </c>
      <c r="P559" s="5" t="s">
        <v>275</v>
      </c>
      <c r="Q559" s="5" t="s">
        <v>281</v>
      </c>
      <c r="R559" s="5" t="s">
        <v>274</v>
      </c>
      <c r="S559" s="5" t="s">
        <v>275</v>
      </c>
      <c r="T559" s="33" t="s">
        <v>279</v>
      </c>
      <c r="U559" s="29" t="s">
        <v>908</v>
      </c>
      <c r="V559" s="32">
        <v>43001</v>
      </c>
      <c r="W559" s="32">
        <v>43001</v>
      </c>
      <c r="X559" s="30">
        <v>267</v>
      </c>
      <c r="Y559" s="30">
        <v>400</v>
      </c>
      <c r="Z559" s="30">
        <v>0</v>
      </c>
      <c r="AA559" s="30"/>
      <c r="AE559" s="32">
        <v>43018</v>
      </c>
      <c r="AF559" s="30" t="s">
        <v>554</v>
      </c>
      <c r="AG559" s="30">
        <v>2017</v>
      </c>
      <c r="AH559" s="32">
        <v>43018</v>
      </c>
    </row>
    <row r="560" spans="1:34" ht="76.5">
      <c r="A560">
        <v>2017</v>
      </c>
      <c r="B560" s="30" t="s">
        <v>864</v>
      </c>
      <c r="C560" t="s">
        <v>2</v>
      </c>
      <c r="E560" s="30" t="s">
        <v>292</v>
      </c>
      <c r="F560" s="30" t="s">
        <v>292</v>
      </c>
      <c r="H560" s="7" t="s">
        <v>871</v>
      </c>
      <c r="I560" s="7" t="s">
        <v>226</v>
      </c>
      <c r="J560" s="7" t="s">
        <v>266</v>
      </c>
      <c r="K560" s="29" t="s">
        <v>908</v>
      </c>
      <c r="L560" s="7" t="s">
        <v>11</v>
      </c>
      <c r="O560" s="5" t="s">
        <v>274</v>
      </c>
      <c r="P560" s="5" t="s">
        <v>275</v>
      </c>
      <c r="Q560" s="5" t="s">
        <v>281</v>
      </c>
      <c r="R560" s="5" t="s">
        <v>274</v>
      </c>
      <c r="S560" s="5" t="s">
        <v>275</v>
      </c>
      <c r="T560" s="33" t="s">
        <v>279</v>
      </c>
      <c r="U560" s="29" t="s">
        <v>908</v>
      </c>
      <c r="V560" s="32">
        <v>43001</v>
      </c>
      <c r="W560" s="32">
        <v>43001</v>
      </c>
      <c r="X560" s="30">
        <v>268</v>
      </c>
      <c r="Y560" s="30">
        <v>400</v>
      </c>
      <c r="Z560" s="30">
        <v>0</v>
      </c>
      <c r="AA560" s="30"/>
      <c r="AE560" s="32">
        <v>43018</v>
      </c>
      <c r="AF560" s="30" t="s">
        <v>554</v>
      </c>
      <c r="AG560" s="30">
        <v>2017</v>
      </c>
      <c r="AH560" s="32">
        <v>43018</v>
      </c>
    </row>
    <row r="561" spans="1:34" ht="76.5">
      <c r="A561">
        <v>2017</v>
      </c>
      <c r="B561" s="30" t="s">
        <v>864</v>
      </c>
      <c r="C561" t="s">
        <v>2</v>
      </c>
      <c r="E561" s="30" t="s">
        <v>124</v>
      </c>
      <c r="F561" s="30" t="s">
        <v>124</v>
      </c>
      <c r="H561" s="7" t="s">
        <v>316</v>
      </c>
      <c r="I561" s="7" t="s">
        <v>219</v>
      </c>
      <c r="J561" s="7" t="s">
        <v>259</v>
      </c>
      <c r="K561" s="29" t="s">
        <v>908</v>
      </c>
      <c r="L561" s="7" t="s">
        <v>11</v>
      </c>
      <c r="O561" s="5" t="s">
        <v>274</v>
      </c>
      <c r="P561" s="5" t="s">
        <v>275</v>
      </c>
      <c r="Q561" s="5" t="s">
        <v>281</v>
      </c>
      <c r="R561" s="5" t="s">
        <v>274</v>
      </c>
      <c r="S561" s="5" t="s">
        <v>275</v>
      </c>
      <c r="T561" s="33" t="s">
        <v>279</v>
      </c>
      <c r="U561" s="29" t="s">
        <v>908</v>
      </c>
      <c r="V561" s="32">
        <v>43001</v>
      </c>
      <c r="W561" s="32">
        <v>43001</v>
      </c>
      <c r="X561" s="30">
        <v>269</v>
      </c>
      <c r="Y561" s="30">
        <v>400</v>
      </c>
      <c r="Z561" s="30">
        <v>0</v>
      </c>
      <c r="AA561" s="30"/>
      <c r="AE561" s="32">
        <v>43018</v>
      </c>
      <c r="AF561" s="30" t="s">
        <v>554</v>
      </c>
      <c r="AG561" s="30">
        <v>2017</v>
      </c>
      <c r="AH561" s="32">
        <v>43018</v>
      </c>
    </row>
    <row r="562" spans="1:34" ht="38.25">
      <c r="A562">
        <v>2017</v>
      </c>
      <c r="B562" s="30" t="s">
        <v>864</v>
      </c>
      <c r="C562" t="s">
        <v>2</v>
      </c>
      <c r="E562" s="30" t="s">
        <v>111</v>
      </c>
      <c r="F562" s="30" t="s">
        <v>111</v>
      </c>
      <c r="H562" s="7" t="s">
        <v>158</v>
      </c>
      <c r="I562" s="7" t="s">
        <v>205</v>
      </c>
      <c r="J562" s="7" t="s">
        <v>200</v>
      </c>
      <c r="K562" s="29" t="s">
        <v>909</v>
      </c>
      <c r="L562" s="7" t="s">
        <v>11</v>
      </c>
      <c r="O562" s="5" t="s">
        <v>274</v>
      </c>
      <c r="P562" s="5" t="s">
        <v>275</v>
      </c>
      <c r="Q562" s="5" t="s">
        <v>281</v>
      </c>
      <c r="R562" s="5" t="s">
        <v>274</v>
      </c>
      <c r="S562" s="5" t="s">
        <v>275</v>
      </c>
      <c r="T562" s="33" t="s">
        <v>283</v>
      </c>
      <c r="U562" s="29" t="s">
        <v>909</v>
      </c>
      <c r="V562" s="32">
        <v>43005</v>
      </c>
      <c r="W562" s="32">
        <v>43005</v>
      </c>
      <c r="X562" s="30">
        <v>270</v>
      </c>
      <c r="Y562" s="30">
        <f>300+1000</f>
        <v>1300</v>
      </c>
      <c r="Z562" s="30">
        <v>0</v>
      </c>
      <c r="AA562" s="30"/>
      <c r="AE562" s="32">
        <v>43018</v>
      </c>
      <c r="AF562" s="30" t="s">
        <v>554</v>
      </c>
      <c r="AG562" s="30">
        <v>2017</v>
      </c>
      <c r="AH562" s="32">
        <v>43018</v>
      </c>
    </row>
    <row r="563" spans="1:34" ht="89.25">
      <c r="A563">
        <v>2017</v>
      </c>
      <c r="B563" s="30" t="s">
        <v>864</v>
      </c>
      <c r="C563" t="s">
        <v>2</v>
      </c>
      <c r="E563" s="30" t="s">
        <v>117</v>
      </c>
      <c r="F563" s="30" t="s">
        <v>117</v>
      </c>
      <c r="H563" s="7" t="s">
        <v>138</v>
      </c>
      <c r="I563" s="7" t="s">
        <v>191</v>
      </c>
      <c r="J563" s="7" t="s">
        <v>251</v>
      </c>
      <c r="K563" s="29" t="s">
        <v>910</v>
      </c>
      <c r="L563" s="7" t="s">
        <v>11</v>
      </c>
      <c r="O563" s="5" t="s">
        <v>274</v>
      </c>
      <c r="P563" s="5" t="s">
        <v>275</v>
      </c>
      <c r="Q563" s="5" t="s">
        <v>281</v>
      </c>
      <c r="R563" s="5" t="s">
        <v>274</v>
      </c>
      <c r="S563" s="5" t="s">
        <v>275</v>
      </c>
      <c r="T563" s="33" t="s">
        <v>276</v>
      </c>
      <c r="U563" s="29" t="s">
        <v>910</v>
      </c>
      <c r="V563" s="32">
        <v>43005</v>
      </c>
      <c r="W563" s="32">
        <v>43005</v>
      </c>
      <c r="X563" s="30">
        <v>271</v>
      </c>
      <c r="Y563" s="30">
        <f>500+1200</f>
        <v>1700</v>
      </c>
      <c r="Z563" s="30">
        <v>0</v>
      </c>
      <c r="AA563" s="30"/>
      <c r="AE563" s="32">
        <v>43018</v>
      </c>
      <c r="AF563" s="30" t="s">
        <v>554</v>
      </c>
      <c r="AG563" s="30">
        <v>2017</v>
      </c>
      <c r="AH563" s="32">
        <v>43018</v>
      </c>
    </row>
    <row r="564" spans="1:34" ht="102">
      <c r="A564">
        <v>2017</v>
      </c>
      <c r="B564" s="30" t="s">
        <v>864</v>
      </c>
      <c r="C564" t="s">
        <v>2</v>
      </c>
      <c r="E564" s="30" t="s">
        <v>111</v>
      </c>
      <c r="F564" s="30" t="s">
        <v>111</v>
      </c>
      <c r="H564" s="7" t="s">
        <v>139</v>
      </c>
      <c r="I564" s="7" t="s">
        <v>192</v>
      </c>
      <c r="J564" s="7" t="s">
        <v>216</v>
      </c>
      <c r="K564" s="29" t="s">
        <v>911</v>
      </c>
      <c r="L564" s="7" t="s">
        <v>11</v>
      </c>
      <c r="O564" s="5" t="s">
        <v>274</v>
      </c>
      <c r="P564" s="5" t="s">
        <v>275</v>
      </c>
      <c r="Q564" s="5" t="s">
        <v>281</v>
      </c>
      <c r="R564" s="5" t="s">
        <v>274</v>
      </c>
      <c r="S564" s="5" t="s">
        <v>275</v>
      </c>
      <c r="T564" s="33" t="s">
        <v>276</v>
      </c>
      <c r="U564" s="29" t="s">
        <v>911</v>
      </c>
      <c r="V564" s="32">
        <v>43005</v>
      </c>
      <c r="W564" s="32">
        <v>43005</v>
      </c>
      <c r="X564" s="30">
        <v>272</v>
      </c>
      <c r="Y564" s="30">
        <v>300</v>
      </c>
      <c r="Z564" s="30">
        <v>0</v>
      </c>
      <c r="AA564" s="30"/>
      <c r="AE564" s="32">
        <v>43018</v>
      </c>
      <c r="AF564" s="30" t="s">
        <v>554</v>
      </c>
      <c r="AG564" s="30">
        <v>2017</v>
      </c>
      <c r="AH564" s="32">
        <v>43018</v>
      </c>
    </row>
    <row r="565" spans="1:34" ht="102">
      <c r="A565">
        <v>2017</v>
      </c>
      <c r="B565" s="30" t="s">
        <v>864</v>
      </c>
      <c r="C565" t="s">
        <v>2</v>
      </c>
      <c r="E565" s="30" t="s">
        <v>111</v>
      </c>
      <c r="F565" s="30" t="s">
        <v>111</v>
      </c>
      <c r="H565" s="7" t="s">
        <v>158</v>
      </c>
      <c r="I565" s="7" t="s">
        <v>205</v>
      </c>
      <c r="J565" s="7" t="s">
        <v>200</v>
      </c>
      <c r="K565" s="29" t="s">
        <v>912</v>
      </c>
      <c r="L565" s="7" t="s">
        <v>11</v>
      </c>
      <c r="O565" s="5" t="s">
        <v>274</v>
      </c>
      <c r="P565" s="5" t="s">
        <v>275</v>
      </c>
      <c r="Q565" s="5" t="s">
        <v>281</v>
      </c>
      <c r="R565" s="5" t="s">
        <v>274</v>
      </c>
      <c r="S565" s="5" t="s">
        <v>275</v>
      </c>
      <c r="T565" s="33" t="s">
        <v>276</v>
      </c>
      <c r="U565" s="29" t="s">
        <v>912</v>
      </c>
      <c r="V565" s="32">
        <v>43007</v>
      </c>
      <c r="W565" s="32">
        <v>43007</v>
      </c>
      <c r="X565" s="30">
        <v>273</v>
      </c>
      <c r="Y565" s="30">
        <f>300+1282</f>
        <v>1582</v>
      </c>
      <c r="Z565" s="30">
        <v>0</v>
      </c>
      <c r="AA565" s="30"/>
      <c r="AE565" s="32">
        <v>43018</v>
      </c>
      <c r="AF565" s="30" t="s">
        <v>554</v>
      </c>
      <c r="AG565" s="30">
        <v>2017</v>
      </c>
      <c r="AH565" s="32">
        <v>43018</v>
      </c>
    </row>
    <row r="566" spans="1:34" ht="63.75">
      <c r="A566">
        <v>2017</v>
      </c>
      <c r="B566" s="30" t="s">
        <v>864</v>
      </c>
      <c r="C566" t="s">
        <v>2</v>
      </c>
      <c r="E566" s="30" t="s">
        <v>814</v>
      </c>
      <c r="F566" s="30" t="s">
        <v>814</v>
      </c>
      <c r="H566" s="7" t="s">
        <v>180</v>
      </c>
      <c r="I566" s="7" t="s">
        <v>269</v>
      </c>
      <c r="K566" s="29" t="s">
        <v>913</v>
      </c>
      <c r="L566" s="7" t="s">
        <v>11</v>
      </c>
      <c r="O566" s="5" t="s">
        <v>274</v>
      </c>
      <c r="P566" s="5" t="s">
        <v>275</v>
      </c>
      <c r="Q566" s="5" t="s">
        <v>281</v>
      </c>
      <c r="R566" s="5" t="s">
        <v>274</v>
      </c>
      <c r="S566" s="5" t="s">
        <v>275</v>
      </c>
      <c r="T566" s="33" t="s">
        <v>276</v>
      </c>
      <c r="U566" s="29" t="s">
        <v>913</v>
      </c>
      <c r="V566" s="32">
        <v>43007</v>
      </c>
      <c r="W566" s="32">
        <v>43007</v>
      </c>
      <c r="X566" s="30">
        <v>274</v>
      </c>
      <c r="Y566" s="30">
        <v>300</v>
      </c>
      <c r="Z566" s="30"/>
      <c r="AA566" s="30"/>
      <c r="AE566" s="32">
        <v>43018</v>
      </c>
      <c r="AF566" s="30" t="s">
        <v>554</v>
      </c>
      <c r="AG566" s="30">
        <v>2017</v>
      </c>
      <c r="AH566" s="32">
        <v>43018</v>
      </c>
    </row>
    <row r="567" spans="1:34" ht="38.25">
      <c r="A567">
        <v>2017</v>
      </c>
      <c r="B567" s="30" t="s">
        <v>864</v>
      </c>
      <c r="C567" t="s">
        <v>2</v>
      </c>
      <c r="E567" s="7" t="s">
        <v>119</v>
      </c>
      <c r="F567" s="7" t="s">
        <v>119</v>
      </c>
      <c r="H567" s="7" t="s">
        <v>683</v>
      </c>
      <c r="I567" s="7" t="s">
        <v>217</v>
      </c>
      <c r="J567" s="7" t="s">
        <v>220</v>
      </c>
      <c r="K567" s="29" t="s">
        <v>914</v>
      </c>
      <c r="L567" s="7" t="s">
        <v>11</v>
      </c>
      <c r="O567" s="5" t="s">
        <v>274</v>
      </c>
      <c r="P567" s="5" t="s">
        <v>275</v>
      </c>
      <c r="Q567" s="5" t="s">
        <v>279</v>
      </c>
      <c r="R567" s="5" t="s">
        <v>274</v>
      </c>
      <c r="S567" s="5" t="s">
        <v>275</v>
      </c>
      <c r="T567" s="33" t="s">
        <v>281</v>
      </c>
      <c r="U567" s="29" t="s">
        <v>914</v>
      </c>
      <c r="V567" s="32">
        <v>43004</v>
      </c>
      <c r="W567" s="32">
        <v>43004</v>
      </c>
      <c r="X567" s="30">
        <v>275</v>
      </c>
      <c r="Y567" s="30">
        <v>1000</v>
      </c>
      <c r="Z567" s="30">
        <v>0</v>
      </c>
      <c r="AA567" s="30"/>
      <c r="AE567" s="32">
        <v>43018</v>
      </c>
      <c r="AF567" s="30" t="s">
        <v>554</v>
      </c>
      <c r="AG567" s="30">
        <v>2017</v>
      </c>
      <c r="AH567" s="32">
        <v>43018</v>
      </c>
    </row>
    <row r="568" spans="1:34" ht="38.25">
      <c r="A568">
        <v>2017</v>
      </c>
      <c r="B568" s="30" t="s">
        <v>864</v>
      </c>
      <c r="C568" t="s">
        <v>2</v>
      </c>
      <c r="E568" s="7" t="s">
        <v>111</v>
      </c>
      <c r="F568" s="7" t="s">
        <v>111</v>
      </c>
      <c r="H568" s="7" t="s">
        <v>158</v>
      </c>
      <c r="I568" s="7" t="s">
        <v>205</v>
      </c>
      <c r="J568" s="7" t="s">
        <v>200</v>
      </c>
      <c r="K568" s="29" t="s">
        <v>915</v>
      </c>
      <c r="L568" s="7" t="s">
        <v>11</v>
      </c>
      <c r="O568" s="5" t="s">
        <v>274</v>
      </c>
      <c r="P568" s="5" t="s">
        <v>275</v>
      </c>
      <c r="Q568" s="5" t="s">
        <v>281</v>
      </c>
      <c r="R568" s="5" t="s">
        <v>274</v>
      </c>
      <c r="S568" s="5" t="s">
        <v>275</v>
      </c>
      <c r="T568" s="33" t="s">
        <v>276</v>
      </c>
      <c r="U568" s="29" t="s">
        <v>915</v>
      </c>
      <c r="V568" s="32">
        <v>43009</v>
      </c>
      <c r="W568" s="32">
        <v>43009</v>
      </c>
      <c r="X568" s="30">
        <v>276</v>
      </c>
      <c r="Y568" s="30">
        <f>300+1405</f>
        <v>1705</v>
      </c>
      <c r="Z568" s="30">
        <v>0</v>
      </c>
      <c r="AA568" s="30"/>
      <c r="AE568" s="32">
        <v>43018</v>
      </c>
      <c r="AF568" s="30" t="s">
        <v>554</v>
      </c>
      <c r="AG568" s="30">
        <v>2017</v>
      </c>
      <c r="AH568" s="32">
        <v>43018</v>
      </c>
    </row>
    <row r="569" spans="1:34" ht="51">
      <c r="A569">
        <v>2017</v>
      </c>
      <c r="B569" s="30" t="s">
        <v>864</v>
      </c>
      <c r="C569" t="s">
        <v>2</v>
      </c>
      <c r="E569" s="7" t="s">
        <v>111</v>
      </c>
      <c r="F569" s="7" t="s">
        <v>111</v>
      </c>
      <c r="H569" s="7" t="s">
        <v>139</v>
      </c>
      <c r="I569" s="7" t="s">
        <v>192</v>
      </c>
      <c r="J569" s="7" t="s">
        <v>216</v>
      </c>
      <c r="K569" s="29" t="s">
        <v>917</v>
      </c>
      <c r="L569" s="7" t="s">
        <v>11</v>
      </c>
      <c r="O569" s="5" t="s">
        <v>274</v>
      </c>
      <c r="P569" s="5" t="s">
        <v>275</v>
      </c>
      <c r="Q569" s="5" t="s">
        <v>281</v>
      </c>
      <c r="R569" s="5" t="s">
        <v>274</v>
      </c>
      <c r="S569" s="5" t="s">
        <v>275</v>
      </c>
      <c r="T569" s="33" t="s">
        <v>276</v>
      </c>
      <c r="U569" s="29" t="s">
        <v>917</v>
      </c>
      <c r="V569" s="32">
        <v>43010</v>
      </c>
      <c r="W569" s="32">
        <v>43010</v>
      </c>
      <c r="X569" s="30">
        <v>277</v>
      </c>
      <c r="Y569" s="30">
        <v>300</v>
      </c>
      <c r="Z569" s="30">
        <v>0</v>
      </c>
      <c r="AA569" s="30"/>
      <c r="AE569" s="32">
        <v>43018</v>
      </c>
      <c r="AF569" s="30" t="s">
        <v>554</v>
      </c>
      <c r="AG569" s="30">
        <v>2017</v>
      </c>
      <c r="AH569" s="32">
        <v>43018</v>
      </c>
    </row>
    <row r="570" spans="1:34" ht="25.5">
      <c r="A570">
        <v>2017</v>
      </c>
      <c r="B570" s="30" t="s">
        <v>864</v>
      </c>
      <c r="C570" t="s">
        <v>2</v>
      </c>
      <c r="E570" s="7" t="s">
        <v>117</v>
      </c>
      <c r="F570" s="7" t="s">
        <v>117</v>
      </c>
      <c r="H570" s="7" t="s">
        <v>138</v>
      </c>
      <c r="I570" s="7" t="s">
        <v>191</v>
      </c>
      <c r="J570" s="7" t="s">
        <v>251</v>
      </c>
      <c r="K570" s="29" t="s">
        <v>916</v>
      </c>
      <c r="L570" s="7" t="s">
        <v>11</v>
      </c>
      <c r="O570" s="5" t="s">
        <v>274</v>
      </c>
      <c r="P570" s="5" t="s">
        <v>275</v>
      </c>
      <c r="Q570" s="5" t="s">
        <v>281</v>
      </c>
      <c r="R570" s="5" t="s">
        <v>274</v>
      </c>
      <c r="S570" s="5" t="s">
        <v>275</v>
      </c>
      <c r="T570" s="33" t="s">
        <v>276</v>
      </c>
      <c r="U570" s="29" t="s">
        <v>916</v>
      </c>
      <c r="V570" s="32">
        <v>43010</v>
      </c>
      <c r="W570" s="32">
        <v>43010</v>
      </c>
      <c r="X570" s="30">
        <v>278</v>
      </c>
      <c r="Y570" s="30">
        <f>500+212+980</f>
        <v>1692</v>
      </c>
      <c r="Z570" s="30">
        <v>0</v>
      </c>
      <c r="AA570" s="30"/>
      <c r="AE570" s="32">
        <v>43018</v>
      </c>
      <c r="AF570" s="30" t="s">
        <v>554</v>
      </c>
      <c r="AG570" s="30">
        <v>2017</v>
      </c>
      <c r="AH570" s="32">
        <v>43018</v>
      </c>
    </row>
    <row r="571" spans="1:34" ht="38.25">
      <c r="A571">
        <v>2017</v>
      </c>
      <c r="B571" s="30" t="s">
        <v>919</v>
      </c>
      <c r="C571" t="s">
        <v>2</v>
      </c>
      <c r="D571"/>
      <c r="E571" s="30" t="s">
        <v>814</v>
      </c>
      <c r="F571" s="30" t="s">
        <v>814</v>
      </c>
      <c r="G571"/>
      <c r="H571" s="30" t="s">
        <v>145</v>
      </c>
      <c r="I571" s="30" t="s">
        <v>199</v>
      </c>
      <c r="J571" s="30" t="s">
        <v>254</v>
      </c>
      <c r="K571" s="28" t="s">
        <v>920</v>
      </c>
      <c r="L571" s="7" t="s">
        <v>11</v>
      </c>
      <c r="M571"/>
      <c r="N571"/>
      <c r="O571" s="5" t="s">
        <v>274</v>
      </c>
      <c r="P571" s="5" t="s">
        <v>275</v>
      </c>
      <c r="Q571" s="5" t="s">
        <v>281</v>
      </c>
      <c r="R571" s="5" t="s">
        <v>274</v>
      </c>
      <c r="S571" s="5" t="s">
        <v>275</v>
      </c>
      <c r="T571" s="33" t="s">
        <v>279</v>
      </c>
      <c r="U571" s="28" t="s">
        <v>920</v>
      </c>
      <c r="V571" s="20">
        <v>43007</v>
      </c>
      <c r="W571" s="20">
        <v>43008</v>
      </c>
      <c r="X571" s="30">
        <v>279</v>
      </c>
      <c r="Y571">
        <f>850+400+800</f>
        <v>2050</v>
      </c>
      <c r="Z571" s="30">
        <v>0</v>
      </c>
      <c r="AA571"/>
      <c r="AB571"/>
      <c r="AC571"/>
      <c r="AD571"/>
      <c r="AE571" s="20">
        <v>43049</v>
      </c>
      <c r="AF571" s="30" t="s">
        <v>554</v>
      </c>
      <c r="AG571" s="30">
        <v>2017</v>
      </c>
      <c r="AH571" s="20">
        <v>43049</v>
      </c>
    </row>
    <row r="572" spans="1:34" ht="38.25">
      <c r="A572">
        <v>2017</v>
      </c>
      <c r="B572" s="30" t="s">
        <v>919</v>
      </c>
      <c r="C572" t="s">
        <v>2</v>
      </c>
      <c r="D572"/>
      <c r="E572" s="30" t="s">
        <v>814</v>
      </c>
      <c r="F572" s="30" t="s">
        <v>814</v>
      </c>
      <c r="G572"/>
      <c r="H572" s="30" t="s">
        <v>145</v>
      </c>
      <c r="I572" s="30" t="s">
        <v>199</v>
      </c>
      <c r="J572" s="30" t="s">
        <v>254</v>
      </c>
      <c r="K572" s="28" t="s">
        <v>921</v>
      </c>
      <c r="L572" s="7" t="s">
        <v>11</v>
      </c>
      <c r="M572"/>
      <c r="N572"/>
      <c r="O572" s="5" t="s">
        <v>274</v>
      </c>
      <c r="P572" s="5" t="s">
        <v>275</v>
      </c>
      <c r="Q572" s="5" t="s">
        <v>281</v>
      </c>
      <c r="R572" s="5" t="s">
        <v>274</v>
      </c>
      <c r="S572" s="5" t="s">
        <v>275</v>
      </c>
      <c r="T572" s="33" t="s">
        <v>279</v>
      </c>
      <c r="U572" s="28" t="s">
        <v>921</v>
      </c>
      <c r="V572" s="20">
        <v>43014</v>
      </c>
      <c r="W572" s="20">
        <v>43015</v>
      </c>
      <c r="X572" s="30">
        <v>280</v>
      </c>
      <c r="Y572">
        <v>2050</v>
      </c>
      <c r="Z572" s="30">
        <v>0</v>
      </c>
      <c r="AA572"/>
      <c r="AB572"/>
      <c r="AC572" s="37" t="s">
        <v>1319</v>
      </c>
      <c r="AD572"/>
      <c r="AE572" s="20">
        <v>43049</v>
      </c>
      <c r="AF572" s="30" t="s">
        <v>554</v>
      </c>
      <c r="AG572" s="30">
        <v>2017</v>
      </c>
      <c r="AH572" s="20">
        <v>43049</v>
      </c>
    </row>
    <row r="573" spans="1:34" ht="38.25">
      <c r="A573">
        <v>2017</v>
      </c>
      <c r="B573" s="30" t="s">
        <v>919</v>
      </c>
      <c r="C573" t="s">
        <v>2</v>
      </c>
      <c r="D573"/>
      <c r="E573" s="30" t="s">
        <v>114</v>
      </c>
      <c r="F573" s="30" t="s">
        <v>114</v>
      </c>
      <c r="G573"/>
      <c r="H573" s="30" t="s">
        <v>315</v>
      </c>
      <c r="I573" s="30" t="s">
        <v>230</v>
      </c>
      <c r="J573" s="30" t="s">
        <v>212</v>
      </c>
      <c r="K573" s="28" t="s">
        <v>922</v>
      </c>
      <c r="L573" s="7" t="s">
        <v>11</v>
      </c>
      <c r="M573"/>
      <c r="N573"/>
      <c r="O573" s="5" t="s">
        <v>274</v>
      </c>
      <c r="P573" s="5" t="s">
        <v>275</v>
      </c>
      <c r="Q573" s="5" t="s">
        <v>281</v>
      </c>
      <c r="R573" s="5" t="s">
        <v>274</v>
      </c>
      <c r="S573" s="5" t="s">
        <v>275</v>
      </c>
      <c r="T573" s="33" t="s">
        <v>278</v>
      </c>
      <c r="U573" s="28" t="s">
        <v>922</v>
      </c>
      <c r="V573" s="20">
        <v>43014</v>
      </c>
      <c r="W573" s="20">
        <v>43016</v>
      </c>
      <c r="X573" s="30">
        <v>281</v>
      </c>
      <c r="Y573">
        <f>1700+400+2400</f>
        <v>4500</v>
      </c>
      <c r="Z573" s="30">
        <v>0</v>
      </c>
      <c r="AA573" s="20">
        <v>43018</v>
      </c>
      <c r="AB573" s="37" t="s">
        <v>1441</v>
      </c>
      <c r="AC573" s="37" t="s">
        <v>1302</v>
      </c>
      <c r="AD573"/>
      <c r="AE573" s="20">
        <v>43049</v>
      </c>
      <c r="AF573" s="30" t="s">
        <v>554</v>
      </c>
      <c r="AG573" s="30">
        <v>2017</v>
      </c>
      <c r="AH573" s="20">
        <v>43049</v>
      </c>
    </row>
    <row r="574" spans="1:34" ht="76.5">
      <c r="A574">
        <v>2017</v>
      </c>
      <c r="B574" s="30" t="s">
        <v>919</v>
      </c>
      <c r="C574" t="s">
        <v>2</v>
      </c>
      <c r="D574"/>
      <c r="E574" s="30" t="s">
        <v>116</v>
      </c>
      <c r="F574" s="30" t="s">
        <v>116</v>
      </c>
      <c r="G574"/>
      <c r="H574" s="30" t="s">
        <v>303</v>
      </c>
      <c r="I574" s="30" t="s">
        <v>190</v>
      </c>
      <c r="J574" s="30"/>
      <c r="K574" s="28" t="s">
        <v>923</v>
      </c>
      <c r="L574" s="7" t="s">
        <v>11</v>
      </c>
      <c r="M574"/>
      <c r="N574"/>
      <c r="O574" s="5" t="s">
        <v>274</v>
      </c>
      <c r="P574" s="5" t="s">
        <v>275</v>
      </c>
      <c r="Q574" s="5" t="s">
        <v>281</v>
      </c>
      <c r="R574" s="5" t="s">
        <v>274</v>
      </c>
      <c r="S574" s="5" t="s">
        <v>275</v>
      </c>
      <c r="T574" s="33" t="s">
        <v>278</v>
      </c>
      <c r="U574" s="28" t="s">
        <v>923</v>
      </c>
      <c r="V574" s="20">
        <v>43014</v>
      </c>
      <c r="W574" s="20">
        <v>43016</v>
      </c>
      <c r="X574" s="30">
        <v>282</v>
      </c>
      <c r="Y574">
        <v>1700</v>
      </c>
      <c r="Z574" s="30">
        <v>0</v>
      </c>
      <c r="AA574"/>
      <c r="AB574"/>
      <c r="AC574"/>
      <c r="AD574"/>
      <c r="AE574" s="20">
        <v>43049</v>
      </c>
      <c r="AF574" s="30" t="s">
        <v>554</v>
      </c>
      <c r="AG574" s="30">
        <v>2017</v>
      </c>
      <c r="AH574" s="20">
        <v>43049</v>
      </c>
    </row>
    <row r="575" spans="1:34" ht="76.5">
      <c r="A575">
        <v>2017</v>
      </c>
      <c r="B575" s="30" t="s">
        <v>919</v>
      </c>
      <c r="C575" t="s">
        <v>2</v>
      </c>
      <c r="D575"/>
      <c r="E575" s="30" t="s">
        <v>110</v>
      </c>
      <c r="F575" s="30" t="s">
        <v>110</v>
      </c>
      <c r="G575"/>
      <c r="H575" s="30" t="s">
        <v>137</v>
      </c>
      <c r="I575" s="30" t="s">
        <v>188</v>
      </c>
      <c r="J575" s="30" t="s">
        <v>250</v>
      </c>
      <c r="K575" s="28" t="s">
        <v>923</v>
      </c>
      <c r="L575" s="7" t="s">
        <v>11</v>
      </c>
      <c r="M575"/>
      <c r="N575"/>
      <c r="O575" s="5" t="s">
        <v>274</v>
      </c>
      <c r="P575" s="5" t="s">
        <v>275</v>
      </c>
      <c r="Q575" s="5" t="s">
        <v>281</v>
      </c>
      <c r="R575" s="5" t="s">
        <v>274</v>
      </c>
      <c r="S575" s="5" t="s">
        <v>275</v>
      </c>
      <c r="T575" s="33" t="s">
        <v>278</v>
      </c>
      <c r="U575" s="28" t="s">
        <v>923</v>
      </c>
      <c r="V575" s="20">
        <v>43014</v>
      </c>
      <c r="W575" s="20">
        <v>43016</v>
      </c>
      <c r="X575" s="30">
        <v>283</v>
      </c>
      <c r="Y575">
        <f>1700+400</f>
        <v>2100</v>
      </c>
      <c r="Z575" s="30">
        <v>0</v>
      </c>
      <c r="AA575"/>
      <c r="AB575"/>
      <c r="AC575"/>
      <c r="AD575"/>
      <c r="AE575" s="20">
        <v>43049</v>
      </c>
      <c r="AF575" s="30" t="s">
        <v>554</v>
      </c>
      <c r="AG575" s="30">
        <v>2017</v>
      </c>
      <c r="AH575" s="20">
        <v>43049</v>
      </c>
    </row>
    <row r="576" spans="1:34" ht="38.25">
      <c r="A576">
        <v>2017</v>
      </c>
      <c r="B576" s="30" t="s">
        <v>919</v>
      </c>
      <c r="C576" t="s">
        <v>2</v>
      </c>
      <c r="D576"/>
      <c r="E576" s="30" t="s">
        <v>292</v>
      </c>
      <c r="F576" s="30" t="s">
        <v>292</v>
      </c>
      <c r="G576"/>
      <c r="H576" s="30" t="s">
        <v>312</v>
      </c>
      <c r="I576" s="30" t="s">
        <v>313</v>
      </c>
      <c r="J576" s="30" t="s">
        <v>314</v>
      </c>
      <c r="K576" s="28" t="s">
        <v>924</v>
      </c>
      <c r="L576" s="7" t="s">
        <v>11</v>
      </c>
      <c r="M576"/>
      <c r="N576"/>
      <c r="O576" s="5" t="s">
        <v>274</v>
      </c>
      <c r="P576" s="5" t="s">
        <v>275</v>
      </c>
      <c r="Q576" s="5" t="s">
        <v>281</v>
      </c>
      <c r="R576" s="5" t="s">
        <v>274</v>
      </c>
      <c r="S576" s="5" t="s">
        <v>275</v>
      </c>
      <c r="T576" s="33" t="s">
        <v>279</v>
      </c>
      <c r="U576" s="28" t="s">
        <v>924</v>
      </c>
      <c r="V576" s="20">
        <v>43021</v>
      </c>
      <c r="W576" s="20">
        <v>43022</v>
      </c>
      <c r="X576" s="30">
        <v>284</v>
      </c>
      <c r="Y576">
        <f>700+300+800</f>
        <v>1800</v>
      </c>
      <c r="Z576" s="30">
        <v>0</v>
      </c>
      <c r="AA576"/>
      <c r="AB576"/>
      <c r="AC576" s="37" t="s">
        <v>1271</v>
      </c>
      <c r="AD576"/>
      <c r="AE576" s="20">
        <v>43049</v>
      </c>
      <c r="AF576" s="30" t="s">
        <v>554</v>
      </c>
      <c r="AG576" s="30">
        <v>2017</v>
      </c>
      <c r="AH576" s="20">
        <v>43049</v>
      </c>
    </row>
    <row r="577" spans="1:34" ht="38.25">
      <c r="A577">
        <v>2017</v>
      </c>
      <c r="B577" s="30" t="s">
        <v>919</v>
      </c>
      <c r="C577" t="s">
        <v>2</v>
      </c>
      <c r="D577"/>
      <c r="E577" s="30" t="s">
        <v>110</v>
      </c>
      <c r="F577" s="30" t="s">
        <v>110</v>
      </c>
      <c r="G577"/>
      <c r="H577" s="30" t="s">
        <v>140</v>
      </c>
      <c r="I577" s="30" t="s">
        <v>193</v>
      </c>
      <c r="J577" s="30" t="s">
        <v>193</v>
      </c>
      <c r="K577" s="28" t="s">
        <v>925</v>
      </c>
      <c r="L577" s="7" t="s">
        <v>11</v>
      </c>
      <c r="M577"/>
      <c r="N577"/>
      <c r="O577" s="5" t="s">
        <v>274</v>
      </c>
      <c r="P577" s="5" t="s">
        <v>275</v>
      </c>
      <c r="Q577" s="5" t="s">
        <v>281</v>
      </c>
      <c r="R577" s="5" t="s">
        <v>274</v>
      </c>
      <c r="S577" s="5" t="s">
        <v>275</v>
      </c>
      <c r="T577" s="33" t="s">
        <v>276</v>
      </c>
      <c r="U577" s="28" t="s">
        <v>925</v>
      </c>
      <c r="V577" s="20">
        <v>43021</v>
      </c>
      <c r="W577" s="20">
        <v>43022</v>
      </c>
      <c r="X577" s="30">
        <v>285</v>
      </c>
      <c r="Y577">
        <f>850+400+1250</f>
        <v>2500</v>
      </c>
      <c r="Z577" s="30">
        <v>0</v>
      </c>
      <c r="AA577"/>
      <c r="AB577"/>
      <c r="AC577" s="37" t="s">
        <v>1251</v>
      </c>
      <c r="AD577"/>
      <c r="AE577" s="20">
        <v>43049</v>
      </c>
      <c r="AF577" s="30" t="s">
        <v>554</v>
      </c>
      <c r="AG577" s="30">
        <v>2017</v>
      </c>
      <c r="AH577" s="20">
        <v>43049</v>
      </c>
    </row>
    <row r="578" spans="1:34" ht="76.5">
      <c r="A578">
        <v>2017</v>
      </c>
      <c r="B578" s="30" t="s">
        <v>919</v>
      </c>
      <c r="C578" t="s">
        <v>2</v>
      </c>
      <c r="D578"/>
      <c r="E578" s="30" t="s">
        <v>110</v>
      </c>
      <c r="F578" s="30" t="s">
        <v>110</v>
      </c>
      <c r="G578"/>
      <c r="H578" s="30" t="s">
        <v>137</v>
      </c>
      <c r="I578" s="30" t="s">
        <v>188</v>
      </c>
      <c r="J578" s="30" t="s">
        <v>250</v>
      </c>
      <c r="K578" s="28" t="s">
        <v>926</v>
      </c>
      <c r="L578" s="7" t="s">
        <v>11</v>
      </c>
      <c r="M578"/>
      <c r="N578"/>
      <c r="O578" s="5" t="s">
        <v>274</v>
      </c>
      <c r="P578" s="5" t="s">
        <v>275</v>
      </c>
      <c r="Q578" s="5" t="s">
        <v>281</v>
      </c>
      <c r="R578" s="5" t="s">
        <v>274</v>
      </c>
      <c r="S578" s="5" t="s">
        <v>275</v>
      </c>
      <c r="T578" s="33" t="s">
        <v>279</v>
      </c>
      <c r="U578" s="28" t="s">
        <v>926</v>
      </c>
      <c r="V578" s="20">
        <v>43021</v>
      </c>
      <c r="W578" s="20">
        <v>43022</v>
      </c>
      <c r="X578" s="30">
        <v>286</v>
      </c>
      <c r="Y578">
        <f>850+400</f>
        <v>1250</v>
      </c>
      <c r="Z578" s="30">
        <v>0</v>
      </c>
      <c r="AA578"/>
      <c r="AB578"/>
      <c r="AC578"/>
      <c r="AD578"/>
      <c r="AE578" s="20">
        <v>43049</v>
      </c>
      <c r="AF578" s="30" t="s">
        <v>554</v>
      </c>
      <c r="AG578" s="30">
        <v>2017</v>
      </c>
      <c r="AH578" s="20">
        <v>43049</v>
      </c>
    </row>
    <row r="579" spans="1:34" ht="76.5">
      <c r="A579">
        <v>2017</v>
      </c>
      <c r="B579" s="30" t="s">
        <v>919</v>
      </c>
      <c r="C579" t="s">
        <v>2</v>
      </c>
      <c r="D579"/>
      <c r="E579" s="30" t="s">
        <v>116</v>
      </c>
      <c r="F579" s="30" t="s">
        <v>116</v>
      </c>
      <c r="G579"/>
      <c r="H579" s="30" t="s">
        <v>303</v>
      </c>
      <c r="I579" s="30" t="s">
        <v>190</v>
      </c>
      <c r="J579" s="30"/>
      <c r="K579" s="28" t="s">
        <v>926</v>
      </c>
      <c r="L579" s="7" t="s">
        <v>11</v>
      </c>
      <c r="M579"/>
      <c r="N579"/>
      <c r="O579" s="5" t="s">
        <v>274</v>
      </c>
      <c r="P579" s="5" t="s">
        <v>275</v>
      </c>
      <c r="Q579" s="5" t="s">
        <v>281</v>
      </c>
      <c r="R579" s="5" t="s">
        <v>274</v>
      </c>
      <c r="S579" s="5" t="s">
        <v>275</v>
      </c>
      <c r="T579" s="33" t="s">
        <v>279</v>
      </c>
      <c r="U579" s="28" t="s">
        <v>926</v>
      </c>
      <c r="V579" s="20">
        <v>43021</v>
      </c>
      <c r="W579" s="20">
        <v>43022</v>
      </c>
      <c r="X579" s="30">
        <v>287</v>
      </c>
      <c r="Y579">
        <f>700+300</f>
        <v>1000</v>
      </c>
      <c r="Z579" s="30">
        <v>0</v>
      </c>
      <c r="AA579"/>
      <c r="AB579"/>
      <c r="AC579"/>
      <c r="AD579"/>
      <c r="AE579" s="20">
        <v>43049</v>
      </c>
      <c r="AF579" s="30" t="s">
        <v>554</v>
      </c>
      <c r="AG579" s="30">
        <v>2017</v>
      </c>
      <c r="AH579" s="20">
        <v>43049</v>
      </c>
    </row>
    <row r="580" spans="1:34" ht="38.25">
      <c r="A580">
        <v>2017</v>
      </c>
      <c r="B580" s="30" t="s">
        <v>919</v>
      </c>
      <c r="C580" t="s">
        <v>2</v>
      </c>
      <c r="D580"/>
      <c r="E580" s="30" t="s">
        <v>115</v>
      </c>
      <c r="F580" s="30" t="s">
        <v>115</v>
      </c>
      <c r="G580"/>
      <c r="H580" s="30" t="s">
        <v>531</v>
      </c>
      <c r="I580" s="30" t="s">
        <v>866</v>
      </c>
      <c r="J580" s="30" t="s">
        <v>229</v>
      </c>
      <c r="K580" s="28" t="s">
        <v>927</v>
      </c>
      <c r="L580" s="7" t="s">
        <v>11</v>
      </c>
      <c r="M580"/>
      <c r="N580"/>
      <c r="O580" s="5" t="s">
        <v>274</v>
      </c>
      <c r="P580" s="5" t="s">
        <v>275</v>
      </c>
      <c r="Q580" s="5" t="s">
        <v>281</v>
      </c>
      <c r="R580" s="5" t="s">
        <v>274</v>
      </c>
      <c r="S580" s="5" t="s">
        <v>275</v>
      </c>
      <c r="T580" s="33" t="s">
        <v>276</v>
      </c>
      <c r="U580" s="28" t="s">
        <v>927</v>
      </c>
      <c r="V580" s="20">
        <v>43021</v>
      </c>
      <c r="W580" s="20">
        <v>43022</v>
      </c>
      <c r="X580" s="30">
        <v>288</v>
      </c>
      <c r="Y580">
        <v>1000</v>
      </c>
      <c r="Z580" s="30">
        <v>0</v>
      </c>
      <c r="AA580"/>
      <c r="AB580"/>
      <c r="AC580"/>
      <c r="AD580"/>
      <c r="AE580" s="20">
        <v>43049</v>
      </c>
      <c r="AF580" s="30" t="s">
        <v>554</v>
      </c>
      <c r="AG580" s="30">
        <v>2017</v>
      </c>
      <c r="AH580" s="20">
        <v>43049</v>
      </c>
    </row>
    <row r="581" spans="1:34" ht="38.25">
      <c r="A581">
        <v>2017</v>
      </c>
      <c r="B581" s="30" t="s">
        <v>919</v>
      </c>
      <c r="C581" t="s">
        <v>2</v>
      </c>
      <c r="D581"/>
      <c r="E581" s="30" t="s">
        <v>814</v>
      </c>
      <c r="F581" s="30" t="s">
        <v>814</v>
      </c>
      <c r="G581"/>
      <c r="H581" s="30" t="s">
        <v>145</v>
      </c>
      <c r="I581" s="30" t="s">
        <v>199</v>
      </c>
      <c r="J581" s="30" t="s">
        <v>254</v>
      </c>
      <c r="K581" s="28" t="s">
        <v>928</v>
      </c>
      <c r="L581" s="7" t="s">
        <v>11</v>
      </c>
      <c r="M581"/>
      <c r="N581"/>
      <c r="O581" s="5" t="s">
        <v>274</v>
      </c>
      <c r="P581" s="5" t="s">
        <v>275</v>
      </c>
      <c r="Q581" s="5" t="s">
        <v>281</v>
      </c>
      <c r="R581" s="5" t="s">
        <v>274</v>
      </c>
      <c r="S581" s="5" t="s">
        <v>275</v>
      </c>
      <c r="T581" s="33" t="s">
        <v>279</v>
      </c>
      <c r="U581" s="28" t="s">
        <v>928</v>
      </c>
      <c r="V581" s="20">
        <v>43028</v>
      </c>
      <c r="W581" s="20">
        <v>43029</v>
      </c>
      <c r="X581" s="30">
        <v>289</v>
      </c>
      <c r="Y581">
        <f>850+400+800</f>
        <v>2050</v>
      </c>
      <c r="Z581" s="30">
        <v>0</v>
      </c>
      <c r="AA581"/>
      <c r="AB581"/>
      <c r="AC581" s="37" t="s">
        <v>1322</v>
      </c>
      <c r="AD581"/>
      <c r="AE581" s="20">
        <v>43049</v>
      </c>
      <c r="AF581" s="30" t="s">
        <v>554</v>
      </c>
      <c r="AG581" s="30">
        <v>2017</v>
      </c>
      <c r="AH581" s="20">
        <v>43049</v>
      </c>
    </row>
    <row r="582" spans="1:34" ht="38.25">
      <c r="A582">
        <v>2017</v>
      </c>
      <c r="B582" s="30" t="s">
        <v>919</v>
      </c>
      <c r="C582" t="s">
        <v>2</v>
      </c>
      <c r="D582"/>
      <c r="E582" s="30" t="s">
        <v>114</v>
      </c>
      <c r="F582" s="30" t="s">
        <v>114</v>
      </c>
      <c r="G582"/>
      <c r="H582" s="30" t="s">
        <v>159</v>
      </c>
      <c r="I582" s="30" t="s">
        <v>214</v>
      </c>
      <c r="J582" s="30" t="s">
        <v>242</v>
      </c>
      <c r="K582" s="28" t="s">
        <v>929</v>
      </c>
      <c r="L582" s="7" t="s">
        <v>11</v>
      </c>
      <c r="M582"/>
      <c r="N582"/>
      <c r="O582" s="5" t="s">
        <v>274</v>
      </c>
      <c r="P582" s="5" t="s">
        <v>275</v>
      </c>
      <c r="Q582" s="5" t="s">
        <v>281</v>
      </c>
      <c r="R582" s="5" t="s">
        <v>274</v>
      </c>
      <c r="S582" s="5" t="s">
        <v>275</v>
      </c>
      <c r="T582" s="33" t="s">
        <v>278</v>
      </c>
      <c r="U582" s="28" t="s">
        <v>929</v>
      </c>
      <c r="V582" s="20">
        <v>43028</v>
      </c>
      <c r="W582" s="20">
        <v>43030</v>
      </c>
      <c r="X582" s="30">
        <v>290</v>
      </c>
      <c r="Y582">
        <f>1400+300+2347.11+262</f>
        <v>4309.110000000001</v>
      </c>
      <c r="Z582">
        <v>0</v>
      </c>
      <c r="AA582" s="20">
        <v>43034</v>
      </c>
      <c r="AB582" s="37" t="s">
        <v>1387</v>
      </c>
      <c r="AC582" s="37" t="s">
        <v>1245</v>
      </c>
      <c r="AD582"/>
      <c r="AE582" s="20">
        <v>43049</v>
      </c>
      <c r="AF582" s="30" t="s">
        <v>554</v>
      </c>
      <c r="AG582" s="30">
        <v>2017</v>
      </c>
      <c r="AH582" s="20">
        <v>43049</v>
      </c>
    </row>
    <row r="583" spans="1:34" ht="63.75">
      <c r="A583">
        <v>2017</v>
      </c>
      <c r="B583" s="30" t="s">
        <v>919</v>
      </c>
      <c r="C583" t="s">
        <v>2</v>
      </c>
      <c r="D583"/>
      <c r="E583" s="30"/>
      <c r="F583" s="30"/>
      <c r="G583"/>
      <c r="H583" s="30" t="s">
        <v>162</v>
      </c>
      <c r="I583" s="30" t="s">
        <v>473</v>
      </c>
      <c r="J583" s="30" t="s">
        <v>474</v>
      </c>
      <c r="K583" s="28" t="s">
        <v>930</v>
      </c>
      <c r="L583" s="7" t="s">
        <v>11</v>
      </c>
      <c r="M583"/>
      <c r="N583"/>
      <c r="O583" s="5" t="s">
        <v>274</v>
      </c>
      <c r="P583" s="5" t="s">
        <v>275</v>
      </c>
      <c r="Q583" s="5" t="s">
        <v>281</v>
      </c>
      <c r="R583" s="5" t="s">
        <v>274</v>
      </c>
      <c r="S583" s="5" t="s">
        <v>549</v>
      </c>
      <c r="T583" s="33" t="s">
        <v>550</v>
      </c>
      <c r="U583" s="28" t="s">
        <v>930</v>
      </c>
      <c r="V583" s="20">
        <v>43033</v>
      </c>
      <c r="W583" s="20">
        <v>43036</v>
      </c>
      <c r="X583" s="30">
        <v>291</v>
      </c>
      <c r="Y583">
        <v>2850</v>
      </c>
      <c r="Z583">
        <v>0</v>
      </c>
      <c r="AA583"/>
      <c r="AB583"/>
      <c r="AC583"/>
      <c r="AD583"/>
      <c r="AE583" s="20">
        <v>43049</v>
      </c>
      <c r="AF583" s="30" t="s">
        <v>554</v>
      </c>
      <c r="AG583" s="30">
        <v>2017</v>
      </c>
      <c r="AH583" s="20">
        <v>43049</v>
      </c>
    </row>
    <row r="584" spans="1:34" ht="63.75">
      <c r="A584">
        <v>2017</v>
      </c>
      <c r="B584" s="30" t="s">
        <v>919</v>
      </c>
      <c r="C584" t="s">
        <v>2</v>
      </c>
      <c r="D584"/>
      <c r="E584" s="30"/>
      <c r="F584" s="30"/>
      <c r="G584"/>
      <c r="H584" s="30" t="s">
        <v>931</v>
      </c>
      <c r="I584" s="30" t="s">
        <v>932</v>
      </c>
      <c r="J584" s="30" t="s">
        <v>933</v>
      </c>
      <c r="K584" s="28" t="s">
        <v>930</v>
      </c>
      <c r="L584" s="7" t="s">
        <v>11</v>
      </c>
      <c r="M584"/>
      <c r="N584"/>
      <c r="O584" s="5" t="s">
        <v>274</v>
      </c>
      <c r="P584" s="5" t="s">
        <v>275</v>
      </c>
      <c r="Q584" s="5" t="s">
        <v>281</v>
      </c>
      <c r="R584" s="5" t="s">
        <v>274</v>
      </c>
      <c r="S584" s="5" t="s">
        <v>549</v>
      </c>
      <c r="T584" s="33" t="s">
        <v>550</v>
      </c>
      <c r="U584" s="28" t="s">
        <v>930</v>
      </c>
      <c r="V584" s="20">
        <v>43033</v>
      </c>
      <c r="W584" s="20">
        <v>43036</v>
      </c>
      <c r="X584" s="30">
        <v>292</v>
      </c>
      <c r="Y584">
        <v>2850</v>
      </c>
      <c r="Z584">
        <v>0</v>
      </c>
      <c r="AA584"/>
      <c r="AB584"/>
      <c r="AC584"/>
      <c r="AD584"/>
      <c r="AE584" s="20">
        <v>43049</v>
      </c>
      <c r="AF584" s="30" t="s">
        <v>554</v>
      </c>
      <c r="AG584" s="30">
        <v>2017</v>
      </c>
      <c r="AH584" s="20">
        <v>43049</v>
      </c>
    </row>
    <row r="585" spans="1:34" ht="51">
      <c r="A585">
        <v>2017</v>
      </c>
      <c r="B585" s="30" t="s">
        <v>919</v>
      </c>
      <c r="C585" t="s">
        <v>2</v>
      </c>
      <c r="D585"/>
      <c r="E585" s="30" t="s">
        <v>116</v>
      </c>
      <c r="F585" s="30" t="s">
        <v>116</v>
      </c>
      <c r="G585"/>
      <c r="H585" s="30" t="s">
        <v>303</v>
      </c>
      <c r="I585" s="30" t="s">
        <v>190</v>
      </c>
      <c r="J585" s="30"/>
      <c r="K585" s="28" t="s">
        <v>934</v>
      </c>
      <c r="L585" s="7" t="s">
        <v>11</v>
      </c>
      <c r="M585"/>
      <c r="N585"/>
      <c r="O585" s="5" t="s">
        <v>274</v>
      </c>
      <c r="P585" s="5" t="s">
        <v>275</v>
      </c>
      <c r="Q585" s="5" t="s">
        <v>281</v>
      </c>
      <c r="R585" s="5" t="s">
        <v>274</v>
      </c>
      <c r="S585" s="5" t="s">
        <v>275</v>
      </c>
      <c r="T585" s="33" t="s">
        <v>278</v>
      </c>
      <c r="U585" s="28" t="s">
        <v>934</v>
      </c>
      <c r="V585" s="20">
        <v>43035</v>
      </c>
      <c r="W585" s="20">
        <v>43037</v>
      </c>
      <c r="X585" s="30">
        <v>293</v>
      </c>
      <c r="Y585">
        <v>1700</v>
      </c>
      <c r="Z585">
        <v>0</v>
      </c>
      <c r="AA585" s="20">
        <v>43042</v>
      </c>
      <c r="AB585" s="37" t="s">
        <v>1431</v>
      </c>
      <c r="AC585"/>
      <c r="AD585"/>
      <c r="AE585" s="20">
        <v>43049</v>
      </c>
      <c r="AF585" s="30" t="s">
        <v>554</v>
      </c>
      <c r="AG585" s="30">
        <v>2017</v>
      </c>
      <c r="AH585" s="20">
        <v>43049</v>
      </c>
    </row>
    <row r="586" spans="1:34" ht="51">
      <c r="A586">
        <v>2017</v>
      </c>
      <c r="B586" s="30" t="s">
        <v>919</v>
      </c>
      <c r="C586" t="s">
        <v>2</v>
      </c>
      <c r="D586"/>
      <c r="E586" s="30" t="s">
        <v>120</v>
      </c>
      <c r="F586" s="30" t="s">
        <v>120</v>
      </c>
      <c r="G586"/>
      <c r="H586" s="30" t="s">
        <v>616</v>
      </c>
      <c r="I586" s="30" t="s">
        <v>617</v>
      </c>
      <c r="J586" s="30" t="s">
        <v>268</v>
      </c>
      <c r="K586" s="28" t="s">
        <v>934</v>
      </c>
      <c r="L586" s="7" t="s">
        <v>11</v>
      </c>
      <c r="M586"/>
      <c r="N586"/>
      <c r="O586" s="5" t="s">
        <v>274</v>
      </c>
      <c r="P586" s="5" t="s">
        <v>275</v>
      </c>
      <c r="Q586" s="5" t="s">
        <v>281</v>
      </c>
      <c r="R586" s="5" t="s">
        <v>274</v>
      </c>
      <c r="S586" s="5" t="s">
        <v>275</v>
      </c>
      <c r="T586" s="33" t="s">
        <v>278</v>
      </c>
      <c r="U586" s="28" t="s">
        <v>934</v>
      </c>
      <c r="V586" s="20">
        <v>43035</v>
      </c>
      <c r="W586" s="20">
        <v>43037</v>
      </c>
      <c r="X586" s="30">
        <v>294</v>
      </c>
      <c r="Y586">
        <v>1700</v>
      </c>
      <c r="Z586">
        <v>0</v>
      </c>
      <c r="AA586" s="20">
        <v>43042</v>
      </c>
      <c r="AB586" s="37" t="s">
        <v>1374</v>
      </c>
      <c r="AC586"/>
      <c r="AD586"/>
      <c r="AE586" s="20">
        <v>43049</v>
      </c>
      <c r="AF586" s="30" t="s">
        <v>554</v>
      </c>
      <c r="AG586" s="30">
        <v>2017</v>
      </c>
      <c r="AH586" s="20">
        <v>43049</v>
      </c>
    </row>
    <row r="587" spans="1:34" ht="38.25">
      <c r="A587">
        <v>2017</v>
      </c>
      <c r="B587" s="30" t="s">
        <v>919</v>
      </c>
      <c r="C587" t="s">
        <v>2</v>
      </c>
      <c r="D587"/>
      <c r="E587" s="30" t="s">
        <v>114</v>
      </c>
      <c r="F587" s="30" t="s">
        <v>114</v>
      </c>
      <c r="G587"/>
      <c r="H587" s="30" t="s">
        <v>171</v>
      </c>
      <c r="I587" s="30" t="s">
        <v>234</v>
      </c>
      <c r="J587" s="30" t="s">
        <v>240</v>
      </c>
      <c r="K587" s="28" t="s">
        <v>935</v>
      </c>
      <c r="L587" s="7" t="s">
        <v>11</v>
      </c>
      <c r="M587"/>
      <c r="N587"/>
      <c r="O587" s="5" t="s">
        <v>274</v>
      </c>
      <c r="P587" s="5" t="s">
        <v>275</v>
      </c>
      <c r="Q587" s="5" t="s">
        <v>281</v>
      </c>
      <c r="R587" s="5" t="s">
        <v>274</v>
      </c>
      <c r="S587" s="5" t="s">
        <v>275</v>
      </c>
      <c r="T587" s="33" t="s">
        <v>278</v>
      </c>
      <c r="U587" s="28" t="s">
        <v>935</v>
      </c>
      <c r="V587" s="20">
        <v>43035</v>
      </c>
      <c r="W587" s="20">
        <v>43037</v>
      </c>
      <c r="X587" s="30">
        <v>295</v>
      </c>
      <c r="Y587">
        <f>1700+400+336+1860.15</f>
        <v>4296.15</v>
      </c>
      <c r="Z587">
        <v>0</v>
      </c>
      <c r="AA587" s="20">
        <v>43039</v>
      </c>
      <c r="AB587" s="37" t="s">
        <v>1454</v>
      </c>
      <c r="AC587" s="37" t="s">
        <v>1309</v>
      </c>
      <c r="AD587"/>
      <c r="AE587" s="20">
        <v>43049</v>
      </c>
      <c r="AF587" s="30" t="s">
        <v>554</v>
      </c>
      <c r="AG587" s="30">
        <v>2017</v>
      </c>
      <c r="AH587" s="20">
        <v>43049</v>
      </c>
    </row>
    <row r="588" spans="1:34" ht="63.75">
      <c r="A588">
        <v>2017</v>
      </c>
      <c r="B588" s="30" t="s">
        <v>919</v>
      </c>
      <c r="C588" t="s">
        <v>2</v>
      </c>
      <c r="D588"/>
      <c r="E588" s="30" t="s">
        <v>936</v>
      </c>
      <c r="F588" s="30" t="s">
        <v>936</v>
      </c>
      <c r="G588"/>
      <c r="H588" s="30" t="s">
        <v>140</v>
      </c>
      <c r="I588" s="30" t="s">
        <v>193</v>
      </c>
      <c r="J588" s="30" t="s">
        <v>193</v>
      </c>
      <c r="K588" s="28" t="s">
        <v>937</v>
      </c>
      <c r="L588" s="7" t="s">
        <v>11</v>
      </c>
      <c r="M588"/>
      <c r="N588"/>
      <c r="O588" s="5" t="s">
        <v>274</v>
      </c>
      <c r="P588" s="5" t="s">
        <v>275</v>
      </c>
      <c r="Q588" s="5" t="s">
        <v>281</v>
      </c>
      <c r="R588" s="5" t="s">
        <v>274</v>
      </c>
      <c r="S588" s="5" t="s">
        <v>275</v>
      </c>
      <c r="T588" s="33" t="s">
        <v>276</v>
      </c>
      <c r="U588" s="28" t="s">
        <v>937</v>
      </c>
      <c r="V588" s="20">
        <v>43038</v>
      </c>
      <c r="W588" s="20">
        <v>43039</v>
      </c>
      <c r="X588" s="30">
        <v>296</v>
      </c>
      <c r="Y588">
        <f>850+400+1200</f>
        <v>2450</v>
      </c>
      <c r="Z588">
        <v>0</v>
      </c>
      <c r="AA588"/>
      <c r="AB588"/>
      <c r="AC588"/>
      <c r="AD588"/>
      <c r="AE588" s="20">
        <v>43049</v>
      </c>
      <c r="AF588" s="30" t="s">
        <v>554</v>
      </c>
      <c r="AG588" s="30">
        <v>2017</v>
      </c>
      <c r="AH588" s="20">
        <v>43049</v>
      </c>
    </row>
    <row r="589" spans="1:34" ht="63.75">
      <c r="A589">
        <v>2017</v>
      </c>
      <c r="B589" s="30" t="s">
        <v>919</v>
      </c>
      <c r="C589" t="s">
        <v>2</v>
      </c>
      <c r="D589"/>
      <c r="E589" s="30" t="s">
        <v>112</v>
      </c>
      <c r="F589" s="30" t="s">
        <v>112</v>
      </c>
      <c r="G589"/>
      <c r="H589" s="30" t="s">
        <v>153</v>
      </c>
      <c r="I589" s="30" t="s">
        <v>310</v>
      </c>
      <c r="J589" s="30" t="s">
        <v>199</v>
      </c>
      <c r="K589" s="28" t="s">
        <v>937</v>
      </c>
      <c r="L589" s="7" t="s">
        <v>11</v>
      </c>
      <c r="M589"/>
      <c r="N589"/>
      <c r="O589" s="5" t="s">
        <v>274</v>
      </c>
      <c r="P589" s="5" t="s">
        <v>275</v>
      </c>
      <c r="Q589" s="5" t="s">
        <v>281</v>
      </c>
      <c r="R589" s="5" t="s">
        <v>274</v>
      </c>
      <c r="S589" s="5" t="s">
        <v>275</v>
      </c>
      <c r="T589" s="33" t="s">
        <v>276</v>
      </c>
      <c r="U589" s="28" t="s">
        <v>937</v>
      </c>
      <c r="V589" s="20">
        <v>43038</v>
      </c>
      <c r="W589" s="20">
        <v>43039</v>
      </c>
      <c r="X589" s="30">
        <v>297</v>
      </c>
      <c r="Y589">
        <v>1000</v>
      </c>
      <c r="Z589">
        <v>0</v>
      </c>
      <c r="AA589"/>
      <c r="AB589"/>
      <c r="AC589" s="37" t="s">
        <v>1325</v>
      </c>
      <c r="AD589"/>
      <c r="AE589" s="20">
        <v>43049</v>
      </c>
      <c r="AF589" s="30" t="s">
        <v>554</v>
      </c>
      <c r="AG589" s="30">
        <v>2017</v>
      </c>
      <c r="AH589" s="20">
        <v>43049</v>
      </c>
    </row>
    <row r="590" spans="1:34" ht="63.75">
      <c r="A590">
        <v>2017</v>
      </c>
      <c r="B590" s="30" t="s">
        <v>919</v>
      </c>
      <c r="C590" t="s">
        <v>2</v>
      </c>
      <c r="D590"/>
      <c r="E590" s="30" t="s">
        <v>112</v>
      </c>
      <c r="F590" s="30" t="s">
        <v>112</v>
      </c>
      <c r="G590"/>
      <c r="H590" s="30" t="s">
        <v>179</v>
      </c>
      <c r="I590" s="30" t="s">
        <v>184</v>
      </c>
      <c r="J590" s="30" t="s">
        <v>246</v>
      </c>
      <c r="K590" s="28" t="s">
        <v>938</v>
      </c>
      <c r="L590" s="7" t="s">
        <v>11</v>
      </c>
      <c r="M590"/>
      <c r="N590"/>
      <c r="O590" s="5" t="s">
        <v>274</v>
      </c>
      <c r="P590" s="5" t="s">
        <v>275</v>
      </c>
      <c r="Q590" s="5" t="s">
        <v>281</v>
      </c>
      <c r="R590" s="5" t="s">
        <v>274</v>
      </c>
      <c r="S590" s="5" t="s">
        <v>275</v>
      </c>
      <c r="T590" s="33" t="s">
        <v>279</v>
      </c>
      <c r="U590" s="28" t="s">
        <v>938</v>
      </c>
      <c r="V590" s="20">
        <v>43014</v>
      </c>
      <c r="W590" s="20">
        <v>43014</v>
      </c>
      <c r="X590" s="30">
        <v>298</v>
      </c>
      <c r="Y590">
        <f>300+1200</f>
        <v>1500</v>
      </c>
      <c r="Z590">
        <v>0</v>
      </c>
      <c r="AA590"/>
      <c r="AB590"/>
      <c r="AC590"/>
      <c r="AD590"/>
      <c r="AE590" s="20">
        <v>43049</v>
      </c>
      <c r="AF590" s="30" t="s">
        <v>554</v>
      </c>
      <c r="AG590" s="30">
        <v>2017</v>
      </c>
      <c r="AH590" s="20">
        <v>43049</v>
      </c>
    </row>
    <row r="591" spans="1:34" ht="38.25">
      <c r="A591">
        <v>2017</v>
      </c>
      <c r="B591" s="30" t="s">
        <v>919</v>
      </c>
      <c r="C591" t="s">
        <v>2</v>
      </c>
      <c r="D591"/>
      <c r="E591" s="30" t="s">
        <v>111</v>
      </c>
      <c r="F591" s="30" t="s">
        <v>111</v>
      </c>
      <c r="G591"/>
      <c r="H591" s="30" t="s">
        <v>674</v>
      </c>
      <c r="I591" s="30" t="s">
        <v>192</v>
      </c>
      <c r="J591" s="30" t="s">
        <v>216</v>
      </c>
      <c r="K591" s="28" t="s">
        <v>939</v>
      </c>
      <c r="L591" s="7" t="s">
        <v>11</v>
      </c>
      <c r="M591"/>
      <c r="N591"/>
      <c r="O591" s="5" t="s">
        <v>274</v>
      </c>
      <c r="P591" s="5" t="s">
        <v>275</v>
      </c>
      <c r="Q591" s="5" t="s">
        <v>281</v>
      </c>
      <c r="R591" s="5" t="s">
        <v>274</v>
      </c>
      <c r="S591" s="5" t="s">
        <v>275</v>
      </c>
      <c r="T591" s="33" t="s">
        <v>276</v>
      </c>
      <c r="U591" s="28" t="s">
        <v>939</v>
      </c>
      <c r="V591" s="20">
        <v>43014</v>
      </c>
      <c r="W591" s="20">
        <v>43014</v>
      </c>
      <c r="X591" s="30">
        <v>299</v>
      </c>
      <c r="Y591">
        <f>300+1200</f>
        <v>1500</v>
      </c>
      <c r="Z591">
        <v>0</v>
      </c>
      <c r="AA591"/>
      <c r="AB591"/>
      <c r="AC591"/>
      <c r="AD591"/>
      <c r="AE591" s="20">
        <v>43049</v>
      </c>
      <c r="AF591" s="30" t="s">
        <v>554</v>
      </c>
      <c r="AG591" s="30">
        <v>2017</v>
      </c>
      <c r="AH591" s="20">
        <v>43049</v>
      </c>
    </row>
    <row r="592" spans="1:34" ht="38.25">
      <c r="A592">
        <v>2017</v>
      </c>
      <c r="B592" s="30" t="s">
        <v>919</v>
      </c>
      <c r="C592" t="s">
        <v>2</v>
      </c>
      <c r="D592"/>
      <c r="E592" s="30" t="s">
        <v>118</v>
      </c>
      <c r="F592" s="30" t="s">
        <v>118</v>
      </c>
      <c r="G592"/>
      <c r="H592" s="30" t="s">
        <v>146</v>
      </c>
      <c r="I592" s="30" t="s">
        <v>201</v>
      </c>
      <c r="J592" s="30" t="s">
        <v>255</v>
      </c>
      <c r="K592" s="28" t="s">
        <v>940</v>
      </c>
      <c r="L592" s="7" t="s">
        <v>11</v>
      </c>
      <c r="M592"/>
      <c r="N592"/>
      <c r="O592" s="5" t="s">
        <v>274</v>
      </c>
      <c r="P592" s="5" t="s">
        <v>275</v>
      </c>
      <c r="Q592" s="5" t="s">
        <v>281</v>
      </c>
      <c r="R592" s="5" t="s">
        <v>274</v>
      </c>
      <c r="S592" s="5" t="s">
        <v>275</v>
      </c>
      <c r="T592" s="33" t="s">
        <v>276</v>
      </c>
      <c r="U592" s="28" t="s">
        <v>940</v>
      </c>
      <c r="V592" s="20">
        <v>43014</v>
      </c>
      <c r="W592" s="20">
        <v>43014</v>
      </c>
      <c r="X592" s="30">
        <v>300</v>
      </c>
      <c r="Y592">
        <v>400</v>
      </c>
      <c r="Z592">
        <v>0</v>
      </c>
      <c r="AA592"/>
      <c r="AB592"/>
      <c r="AC592"/>
      <c r="AD592"/>
      <c r="AE592" s="20">
        <v>43049</v>
      </c>
      <c r="AF592" s="30" t="s">
        <v>554</v>
      </c>
      <c r="AG592" s="30">
        <v>2017</v>
      </c>
      <c r="AH592" s="20">
        <v>43049</v>
      </c>
    </row>
    <row r="593" spans="1:34" ht="51">
      <c r="A593">
        <v>2017</v>
      </c>
      <c r="B593" s="30" t="s">
        <v>919</v>
      </c>
      <c r="C593" t="s">
        <v>2</v>
      </c>
      <c r="D593"/>
      <c r="E593" s="30" t="s">
        <v>814</v>
      </c>
      <c r="F593" s="30" t="s">
        <v>814</v>
      </c>
      <c r="G593"/>
      <c r="H593" s="30" t="s">
        <v>941</v>
      </c>
      <c r="I593" s="30" t="s">
        <v>942</v>
      </c>
      <c r="J593" s="30" t="s">
        <v>192</v>
      </c>
      <c r="K593" s="28" t="s">
        <v>943</v>
      </c>
      <c r="L593" s="7" t="s">
        <v>11</v>
      </c>
      <c r="M593"/>
      <c r="N593"/>
      <c r="O593" s="5" t="s">
        <v>274</v>
      </c>
      <c r="P593" s="5" t="s">
        <v>275</v>
      </c>
      <c r="Q593" s="5" t="s">
        <v>281</v>
      </c>
      <c r="R593" s="5" t="s">
        <v>274</v>
      </c>
      <c r="S593" s="5" t="s">
        <v>275</v>
      </c>
      <c r="T593" s="33" t="s">
        <v>276</v>
      </c>
      <c r="U593" s="28" t="s">
        <v>943</v>
      </c>
      <c r="V593" s="20">
        <v>43020</v>
      </c>
      <c r="W593" s="20">
        <v>43020</v>
      </c>
      <c r="X593" s="30">
        <v>301</v>
      </c>
      <c r="Y593">
        <v>400</v>
      </c>
      <c r="Z593">
        <v>1200</v>
      </c>
      <c r="AA593"/>
      <c r="AB593"/>
      <c r="AC593"/>
      <c r="AD593"/>
      <c r="AE593" s="20">
        <v>43049</v>
      </c>
      <c r="AF593" s="30" t="s">
        <v>554</v>
      </c>
      <c r="AG593" s="30">
        <v>2017</v>
      </c>
      <c r="AH593" s="20">
        <v>43049</v>
      </c>
    </row>
    <row r="594" spans="1:34" ht="63.75">
      <c r="A594">
        <v>2017</v>
      </c>
      <c r="B594" s="30" t="s">
        <v>919</v>
      </c>
      <c r="C594" t="s">
        <v>2</v>
      </c>
      <c r="D594"/>
      <c r="E594" s="30" t="s">
        <v>811</v>
      </c>
      <c r="F594" s="30" t="s">
        <v>811</v>
      </c>
      <c r="G594"/>
      <c r="H594" s="30" t="s">
        <v>136</v>
      </c>
      <c r="I594" s="30" t="s">
        <v>187</v>
      </c>
      <c r="J594" s="30" t="s">
        <v>249</v>
      </c>
      <c r="K594" s="28" t="s">
        <v>944</v>
      </c>
      <c r="L594" s="7" t="s">
        <v>11</v>
      </c>
      <c r="M594"/>
      <c r="N594"/>
      <c r="O594" s="5" t="s">
        <v>274</v>
      </c>
      <c r="P594" s="5" t="s">
        <v>275</v>
      </c>
      <c r="Q594" s="5" t="s">
        <v>281</v>
      </c>
      <c r="R594" s="5" t="s">
        <v>274</v>
      </c>
      <c r="S594" s="5" t="s">
        <v>275</v>
      </c>
      <c r="T594" s="33" t="s">
        <v>279</v>
      </c>
      <c r="U594" s="28" t="s">
        <v>944</v>
      </c>
      <c r="V594" s="20">
        <v>43019</v>
      </c>
      <c r="W594" s="20">
        <v>43019</v>
      </c>
      <c r="X594" s="30">
        <v>302</v>
      </c>
      <c r="Y594">
        <v>1200</v>
      </c>
      <c r="Z594">
        <v>0</v>
      </c>
      <c r="AA594"/>
      <c r="AB594"/>
      <c r="AC594"/>
      <c r="AD594"/>
      <c r="AE594" s="20">
        <v>43049</v>
      </c>
      <c r="AF594" s="30" t="s">
        <v>554</v>
      </c>
      <c r="AG594" s="30">
        <v>2017</v>
      </c>
      <c r="AH594" s="20">
        <v>43049</v>
      </c>
    </row>
    <row r="595" spans="1:34" ht="63.75">
      <c r="A595">
        <v>2017</v>
      </c>
      <c r="B595" s="30" t="s">
        <v>919</v>
      </c>
      <c r="C595" t="s">
        <v>2</v>
      </c>
      <c r="D595"/>
      <c r="E595" s="30" t="s">
        <v>945</v>
      </c>
      <c r="F595" s="30" t="s">
        <v>945</v>
      </c>
      <c r="G595"/>
      <c r="H595" s="30" t="s">
        <v>133</v>
      </c>
      <c r="I595" s="30" t="s">
        <v>182</v>
      </c>
      <c r="J595" s="30" t="s">
        <v>245</v>
      </c>
      <c r="K595" s="28" t="s">
        <v>946</v>
      </c>
      <c r="L595" s="7" t="s">
        <v>11</v>
      </c>
      <c r="M595"/>
      <c r="N595"/>
      <c r="O595" s="5" t="s">
        <v>274</v>
      </c>
      <c r="P595" s="5" t="s">
        <v>275</v>
      </c>
      <c r="Q595" s="5" t="s">
        <v>281</v>
      </c>
      <c r="R595" s="5" t="s">
        <v>274</v>
      </c>
      <c r="S595" s="5" t="s">
        <v>275</v>
      </c>
      <c r="T595" s="33" t="s">
        <v>276</v>
      </c>
      <c r="U595" s="28" t="s">
        <v>946</v>
      </c>
      <c r="V595" s="20">
        <v>43019</v>
      </c>
      <c r="W595" s="20">
        <v>43019</v>
      </c>
      <c r="X595" s="30">
        <v>303</v>
      </c>
      <c r="Y595">
        <v>400</v>
      </c>
      <c r="Z595">
        <v>0</v>
      </c>
      <c r="AA595"/>
      <c r="AB595"/>
      <c r="AC595"/>
      <c r="AD595"/>
      <c r="AE595" s="20">
        <v>43049</v>
      </c>
      <c r="AF595" s="30" t="s">
        <v>554</v>
      </c>
      <c r="AG595" s="30">
        <v>2017</v>
      </c>
      <c r="AH595" s="20">
        <v>43049</v>
      </c>
    </row>
    <row r="596" spans="1:34" ht="38.25">
      <c r="A596">
        <v>2017</v>
      </c>
      <c r="B596" s="30" t="s">
        <v>919</v>
      </c>
      <c r="C596" t="s">
        <v>2</v>
      </c>
      <c r="D596"/>
      <c r="E596" s="30" t="s">
        <v>811</v>
      </c>
      <c r="F596" s="30" t="s">
        <v>811</v>
      </c>
      <c r="G596"/>
      <c r="H596" s="30" t="s">
        <v>136</v>
      </c>
      <c r="I596" s="30" t="s">
        <v>187</v>
      </c>
      <c r="J596" s="30" t="s">
        <v>249</v>
      </c>
      <c r="K596" s="28" t="s">
        <v>947</v>
      </c>
      <c r="L596" s="7" t="s">
        <v>11</v>
      </c>
      <c r="M596"/>
      <c r="N596"/>
      <c r="O596" s="5" t="s">
        <v>274</v>
      </c>
      <c r="P596" s="5" t="s">
        <v>275</v>
      </c>
      <c r="Q596" s="5" t="s">
        <v>281</v>
      </c>
      <c r="R596" s="5" t="s">
        <v>274</v>
      </c>
      <c r="S596" s="5" t="s">
        <v>275</v>
      </c>
      <c r="T596" s="33" t="s">
        <v>279</v>
      </c>
      <c r="U596" s="28" t="s">
        <v>947</v>
      </c>
      <c r="V596" s="20">
        <v>43020</v>
      </c>
      <c r="W596" s="20">
        <v>43020</v>
      </c>
      <c r="X596" s="30">
        <v>304</v>
      </c>
      <c r="Y596">
        <v>400</v>
      </c>
      <c r="Z596">
        <v>900</v>
      </c>
      <c r="AA596"/>
      <c r="AB596"/>
      <c r="AC596"/>
      <c r="AD596"/>
      <c r="AE596" s="20">
        <v>43049</v>
      </c>
      <c r="AF596" s="30" t="s">
        <v>554</v>
      </c>
      <c r="AG596" s="30">
        <v>2017</v>
      </c>
      <c r="AH596" s="20">
        <v>43049</v>
      </c>
    </row>
    <row r="597" spans="1:34" ht="38.25">
      <c r="A597">
        <v>2017</v>
      </c>
      <c r="B597" s="30" t="s">
        <v>919</v>
      </c>
      <c r="C597" t="s">
        <v>2</v>
      </c>
      <c r="D597"/>
      <c r="E597" s="30" t="s">
        <v>648</v>
      </c>
      <c r="F597" s="30" t="s">
        <v>648</v>
      </c>
      <c r="G597"/>
      <c r="H597" s="30" t="s">
        <v>649</v>
      </c>
      <c r="I597" s="30" t="s">
        <v>650</v>
      </c>
      <c r="J597" s="30" t="s">
        <v>612</v>
      </c>
      <c r="K597" s="28" t="s">
        <v>948</v>
      </c>
      <c r="L597" s="7" t="s">
        <v>11</v>
      </c>
      <c r="M597"/>
      <c r="N597"/>
      <c r="O597" s="5" t="s">
        <v>274</v>
      </c>
      <c r="P597" s="5" t="s">
        <v>275</v>
      </c>
      <c r="Q597" s="5" t="s">
        <v>281</v>
      </c>
      <c r="R597" s="5" t="s">
        <v>274</v>
      </c>
      <c r="S597" s="5" t="s">
        <v>275</v>
      </c>
      <c r="T597" s="33" t="s">
        <v>279</v>
      </c>
      <c r="U597" s="28" t="s">
        <v>948</v>
      </c>
      <c r="V597" s="20">
        <v>43020</v>
      </c>
      <c r="W597" s="20">
        <v>43020</v>
      </c>
      <c r="X597" s="30">
        <v>305</v>
      </c>
      <c r="Y597">
        <v>400</v>
      </c>
      <c r="Z597">
        <v>0</v>
      </c>
      <c r="AA597"/>
      <c r="AB597"/>
      <c r="AC597"/>
      <c r="AD597"/>
      <c r="AE597" s="20">
        <v>43049</v>
      </c>
      <c r="AF597" s="30" t="s">
        <v>554</v>
      </c>
      <c r="AG597" s="30">
        <v>2017</v>
      </c>
      <c r="AH597" s="20">
        <v>43049</v>
      </c>
    </row>
    <row r="598" spans="1:34" ht="51">
      <c r="A598">
        <v>2017</v>
      </c>
      <c r="B598" s="30" t="s">
        <v>919</v>
      </c>
      <c r="C598" t="s">
        <v>2</v>
      </c>
      <c r="D598"/>
      <c r="E598" s="30" t="s">
        <v>111</v>
      </c>
      <c r="F598" s="30" t="s">
        <v>111</v>
      </c>
      <c r="G598"/>
      <c r="H598" s="30" t="s">
        <v>139</v>
      </c>
      <c r="I598" s="30" t="s">
        <v>192</v>
      </c>
      <c r="J598" s="30" t="s">
        <v>216</v>
      </c>
      <c r="K598" s="28" t="s">
        <v>949</v>
      </c>
      <c r="L598" s="7" t="s">
        <v>11</v>
      </c>
      <c r="M598"/>
      <c r="N598"/>
      <c r="O598" s="5" t="s">
        <v>274</v>
      </c>
      <c r="P598" s="5" t="s">
        <v>275</v>
      </c>
      <c r="Q598" s="5" t="s">
        <v>281</v>
      </c>
      <c r="R598" s="5" t="s">
        <v>274</v>
      </c>
      <c r="S598" s="5" t="s">
        <v>275</v>
      </c>
      <c r="T598" s="33" t="s">
        <v>276</v>
      </c>
      <c r="U598" s="28" t="s">
        <v>949</v>
      </c>
      <c r="V598" s="20">
        <v>43021</v>
      </c>
      <c r="W598" s="20">
        <v>43021</v>
      </c>
      <c r="X598" s="30">
        <v>306</v>
      </c>
      <c r="Y598">
        <v>1500</v>
      </c>
      <c r="Z598">
        <v>0</v>
      </c>
      <c r="AA598"/>
      <c r="AB598"/>
      <c r="AC598"/>
      <c r="AD598"/>
      <c r="AE598" s="20">
        <v>43049</v>
      </c>
      <c r="AF598" s="30" t="s">
        <v>554</v>
      </c>
      <c r="AG598" s="30">
        <v>2017</v>
      </c>
      <c r="AH598" s="20">
        <v>43049</v>
      </c>
    </row>
    <row r="599" spans="1:34" ht="38.25">
      <c r="A599">
        <v>2017</v>
      </c>
      <c r="B599" s="30" t="s">
        <v>919</v>
      </c>
      <c r="C599" t="s">
        <v>2</v>
      </c>
      <c r="D599"/>
      <c r="E599" s="30" t="s">
        <v>111</v>
      </c>
      <c r="F599" s="30" t="s">
        <v>111</v>
      </c>
      <c r="G599"/>
      <c r="H599" s="30" t="s">
        <v>806</v>
      </c>
      <c r="I599" s="30" t="s">
        <v>259</v>
      </c>
      <c r="J599" s="30" t="s">
        <v>807</v>
      </c>
      <c r="K599" s="28" t="s">
        <v>950</v>
      </c>
      <c r="L599" s="7" t="s">
        <v>11</v>
      </c>
      <c r="M599"/>
      <c r="N599"/>
      <c r="O599" s="5" t="s">
        <v>274</v>
      </c>
      <c r="P599" s="5" t="s">
        <v>275</v>
      </c>
      <c r="Q599" s="5" t="s">
        <v>281</v>
      </c>
      <c r="R599" s="5" t="s">
        <v>274</v>
      </c>
      <c r="S599" s="5" t="s">
        <v>275</v>
      </c>
      <c r="T599" s="33" t="s">
        <v>279</v>
      </c>
      <c r="U599" s="28" t="s">
        <v>950</v>
      </c>
      <c r="V599" s="20">
        <v>43021</v>
      </c>
      <c r="W599" s="20">
        <v>43021</v>
      </c>
      <c r="X599" s="30">
        <v>307</v>
      </c>
      <c r="Y599">
        <v>1100</v>
      </c>
      <c r="Z599">
        <v>0</v>
      </c>
      <c r="AA599"/>
      <c r="AB599"/>
      <c r="AC599"/>
      <c r="AD599"/>
      <c r="AE599" s="20">
        <v>43049</v>
      </c>
      <c r="AF599" s="30" t="s">
        <v>554</v>
      </c>
      <c r="AG599" s="30">
        <v>2017</v>
      </c>
      <c r="AH599" s="20">
        <v>43049</v>
      </c>
    </row>
    <row r="600" spans="1:34" ht="51">
      <c r="A600">
        <v>2017</v>
      </c>
      <c r="B600" s="30" t="s">
        <v>919</v>
      </c>
      <c r="C600" t="s">
        <v>2</v>
      </c>
      <c r="D600"/>
      <c r="E600" s="30" t="s">
        <v>119</v>
      </c>
      <c r="F600" s="30" t="s">
        <v>119</v>
      </c>
      <c r="G600"/>
      <c r="H600" s="30" t="s">
        <v>683</v>
      </c>
      <c r="I600" s="30" t="s">
        <v>217</v>
      </c>
      <c r="J600" s="30" t="s">
        <v>220</v>
      </c>
      <c r="K600" s="28" t="s">
        <v>951</v>
      </c>
      <c r="L600" s="7" t="s">
        <v>11</v>
      </c>
      <c r="M600"/>
      <c r="N600"/>
      <c r="O600" s="5" t="s">
        <v>274</v>
      </c>
      <c r="P600" s="5" t="s">
        <v>275</v>
      </c>
      <c r="Q600" s="5" t="s">
        <v>279</v>
      </c>
      <c r="R600" s="5" t="s">
        <v>274</v>
      </c>
      <c r="S600" s="5" t="s">
        <v>275</v>
      </c>
      <c r="T600" s="33" t="s">
        <v>281</v>
      </c>
      <c r="U600" s="28" t="s">
        <v>951</v>
      </c>
      <c r="V600" s="20">
        <v>43014</v>
      </c>
      <c r="W600" s="20">
        <v>43014</v>
      </c>
      <c r="X600" s="30">
        <v>308</v>
      </c>
      <c r="Y600">
        <v>1100</v>
      </c>
      <c r="Z600">
        <v>0</v>
      </c>
      <c r="AA600"/>
      <c r="AB600"/>
      <c r="AC600"/>
      <c r="AD600"/>
      <c r="AE600" s="20">
        <v>43049</v>
      </c>
      <c r="AF600" s="30" t="s">
        <v>554</v>
      </c>
      <c r="AG600" s="30">
        <v>2017</v>
      </c>
      <c r="AH600" s="20">
        <v>43049</v>
      </c>
    </row>
    <row r="601" spans="1:34" ht="51">
      <c r="A601">
        <v>2017</v>
      </c>
      <c r="B601" s="30" t="s">
        <v>919</v>
      </c>
      <c r="C601" t="s">
        <v>2</v>
      </c>
      <c r="D601"/>
      <c r="E601" s="30" t="s">
        <v>952</v>
      </c>
      <c r="F601" s="30" t="s">
        <v>952</v>
      </c>
      <c r="G601"/>
      <c r="H601" s="30" t="s">
        <v>167</v>
      </c>
      <c r="I601" s="30" t="s">
        <v>228</v>
      </c>
      <c r="J601" s="30" t="s">
        <v>270</v>
      </c>
      <c r="K601" s="28" t="s">
        <v>953</v>
      </c>
      <c r="L601" s="7" t="s">
        <v>11</v>
      </c>
      <c r="M601"/>
      <c r="N601"/>
      <c r="O601" s="5" t="s">
        <v>274</v>
      </c>
      <c r="P601" s="5" t="s">
        <v>275</v>
      </c>
      <c r="Q601" s="5" t="s">
        <v>281</v>
      </c>
      <c r="R601" s="5" t="s">
        <v>274</v>
      </c>
      <c r="S601" s="5" t="s">
        <v>275</v>
      </c>
      <c r="T601" s="33" t="s">
        <v>279</v>
      </c>
      <c r="U601" s="28" t="s">
        <v>953</v>
      </c>
      <c r="V601" s="20">
        <v>43020</v>
      </c>
      <c r="W601" s="20">
        <v>43020</v>
      </c>
      <c r="X601" s="30">
        <v>309</v>
      </c>
      <c r="Y601">
        <v>300</v>
      </c>
      <c r="Z601">
        <v>0</v>
      </c>
      <c r="AA601"/>
      <c r="AB601"/>
      <c r="AC601"/>
      <c r="AD601"/>
      <c r="AE601" s="20">
        <v>43049</v>
      </c>
      <c r="AF601" s="30" t="s">
        <v>554</v>
      </c>
      <c r="AG601" s="30">
        <v>2017</v>
      </c>
      <c r="AH601" s="20">
        <v>43049</v>
      </c>
    </row>
    <row r="602" spans="1:34" ht="63.75">
      <c r="A602">
        <v>2017</v>
      </c>
      <c r="B602" s="30" t="s">
        <v>919</v>
      </c>
      <c r="C602" t="s">
        <v>2</v>
      </c>
      <c r="D602"/>
      <c r="E602" s="30" t="s">
        <v>119</v>
      </c>
      <c r="F602" s="30"/>
      <c r="G602"/>
      <c r="H602" s="30" t="s">
        <v>954</v>
      </c>
      <c r="I602" s="30" t="s">
        <v>955</v>
      </c>
      <c r="J602" s="30"/>
      <c r="K602" s="28" t="s">
        <v>956</v>
      </c>
      <c r="L602" s="7" t="s">
        <v>11</v>
      </c>
      <c r="M602"/>
      <c r="N602"/>
      <c r="O602" s="5" t="s">
        <v>274</v>
      </c>
      <c r="P602" s="5" t="s">
        <v>275</v>
      </c>
      <c r="Q602" s="5" t="s">
        <v>281</v>
      </c>
      <c r="R602" s="5" t="s">
        <v>274</v>
      </c>
      <c r="S602" s="5" t="s">
        <v>275</v>
      </c>
      <c r="T602" s="33" t="s">
        <v>279</v>
      </c>
      <c r="U602" s="28" t="s">
        <v>956</v>
      </c>
      <c r="V602" s="20">
        <v>43028</v>
      </c>
      <c r="W602" s="20">
        <v>43028</v>
      </c>
      <c r="X602" s="30">
        <v>310</v>
      </c>
      <c r="Y602">
        <v>300</v>
      </c>
      <c r="Z602">
        <v>0</v>
      </c>
      <c r="AA602"/>
      <c r="AB602"/>
      <c r="AC602"/>
      <c r="AD602"/>
      <c r="AE602" s="20">
        <v>43049</v>
      </c>
      <c r="AF602" s="30" t="s">
        <v>554</v>
      </c>
      <c r="AG602" s="30">
        <v>2017</v>
      </c>
      <c r="AH602" s="20">
        <v>43049</v>
      </c>
    </row>
    <row r="603" spans="1:34" ht="51">
      <c r="A603">
        <v>2017</v>
      </c>
      <c r="B603" s="30" t="s">
        <v>919</v>
      </c>
      <c r="C603" t="s">
        <v>2</v>
      </c>
      <c r="D603"/>
      <c r="E603" s="30" t="s">
        <v>111</v>
      </c>
      <c r="F603" s="30" t="s">
        <v>111</v>
      </c>
      <c r="G603"/>
      <c r="H603" s="30" t="s">
        <v>158</v>
      </c>
      <c r="I603" s="30" t="s">
        <v>205</v>
      </c>
      <c r="J603" s="30" t="s">
        <v>200</v>
      </c>
      <c r="K603" s="28" t="s">
        <v>957</v>
      </c>
      <c r="L603" s="7" t="s">
        <v>11</v>
      </c>
      <c r="M603"/>
      <c r="N603"/>
      <c r="O603" s="5" t="s">
        <v>274</v>
      </c>
      <c r="P603" s="5" t="s">
        <v>275</v>
      </c>
      <c r="Q603" s="5" t="s">
        <v>281</v>
      </c>
      <c r="R603" s="5" t="s">
        <v>274</v>
      </c>
      <c r="S603" s="5" t="s">
        <v>275</v>
      </c>
      <c r="T603" s="33" t="s">
        <v>276</v>
      </c>
      <c r="U603" s="28" t="s">
        <v>957</v>
      </c>
      <c r="V603" s="20">
        <v>43028</v>
      </c>
      <c r="W603" s="20">
        <v>43028</v>
      </c>
      <c r="X603" s="30">
        <v>311</v>
      </c>
      <c r="Y603">
        <f>300+212+1100.17</f>
        <v>1612.17</v>
      </c>
      <c r="Z603">
        <v>0</v>
      </c>
      <c r="AA603"/>
      <c r="AB603"/>
      <c r="AC603"/>
      <c r="AD603"/>
      <c r="AE603" s="20">
        <v>43049</v>
      </c>
      <c r="AF603" s="30" t="s">
        <v>554</v>
      </c>
      <c r="AG603" s="30">
        <v>2017</v>
      </c>
      <c r="AH603" s="20">
        <v>43049</v>
      </c>
    </row>
    <row r="604" spans="1:34" ht="38.25">
      <c r="A604">
        <v>2017</v>
      </c>
      <c r="B604" s="30" t="s">
        <v>919</v>
      </c>
      <c r="C604" t="s">
        <v>2</v>
      </c>
      <c r="D604"/>
      <c r="E604" s="30" t="s">
        <v>112</v>
      </c>
      <c r="F604" s="30" t="s">
        <v>112</v>
      </c>
      <c r="G604"/>
      <c r="H604" s="30" t="s">
        <v>179</v>
      </c>
      <c r="I604" s="30" t="s">
        <v>184</v>
      </c>
      <c r="J604" s="30" t="s">
        <v>246</v>
      </c>
      <c r="K604" s="28" t="s">
        <v>958</v>
      </c>
      <c r="L604" s="7" t="s">
        <v>11</v>
      </c>
      <c r="M604"/>
      <c r="N604"/>
      <c r="O604" s="5" t="s">
        <v>274</v>
      </c>
      <c r="P604" s="5" t="s">
        <v>275</v>
      </c>
      <c r="Q604" s="5" t="s">
        <v>281</v>
      </c>
      <c r="R604" s="5" t="s">
        <v>274</v>
      </c>
      <c r="S604" s="5" t="s">
        <v>275</v>
      </c>
      <c r="T604" s="33" t="s">
        <v>279</v>
      </c>
      <c r="U604" s="28" t="s">
        <v>958</v>
      </c>
      <c r="V604" s="20">
        <v>43028</v>
      </c>
      <c r="W604" s="20">
        <v>43028</v>
      </c>
      <c r="X604" s="30">
        <v>312</v>
      </c>
      <c r="Y604">
        <f>300+148+852</f>
        <v>1300</v>
      </c>
      <c r="Z604">
        <v>0</v>
      </c>
      <c r="AA604"/>
      <c r="AB604"/>
      <c r="AC604"/>
      <c r="AD604"/>
      <c r="AE604" s="20">
        <v>43049</v>
      </c>
      <c r="AF604" s="30" t="s">
        <v>554</v>
      </c>
      <c r="AG604" s="30">
        <v>2017</v>
      </c>
      <c r="AH604" s="20">
        <v>43049</v>
      </c>
    </row>
    <row r="605" spans="1:34" ht="76.5">
      <c r="A605">
        <v>2017</v>
      </c>
      <c r="B605" s="30" t="s">
        <v>919</v>
      </c>
      <c r="C605" t="s">
        <v>2</v>
      </c>
      <c r="D605"/>
      <c r="E605" s="30" t="s">
        <v>114</v>
      </c>
      <c r="F605" s="30" t="s">
        <v>114</v>
      </c>
      <c r="G605"/>
      <c r="H605" s="30" t="s">
        <v>959</v>
      </c>
      <c r="I605" s="30" t="s">
        <v>240</v>
      </c>
      <c r="J605" s="30" t="s">
        <v>230</v>
      </c>
      <c r="K605" s="28" t="s">
        <v>960</v>
      </c>
      <c r="L605" s="7" t="s">
        <v>11</v>
      </c>
      <c r="M605"/>
      <c r="N605"/>
      <c r="O605" s="5" t="s">
        <v>274</v>
      </c>
      <c r="P605" s="5" t="s">
        <v>275</v>
      </c>
      <c r="Q605" s="5" t="s">
        <v>281</v>
      </c>
      <c r="R605" s="5" t="s">
        <v>274</v>
      </c>
      <c r="S605" s="5" t="s">
        <v>275</v>
      </c>
      <c r="T605" s="33" t="s">
        <v>279</v>
      </c>
      <c r="U605" s="28" t="s">
        <v>960</v>
      </c>
      <c r="V605" s="20">
        <v>43001</v>
      </c>
      <c r="W605" s="20">
        <v>43001</v>
      </c>
      <c r="X605" s="30">
        <v>313</v>
      </c>
      <c r="Y605">
        <v>400</v>
      </c>
      <c r="Z605">
        <v>0</v>
      </c>
      <c r="AA605"/>
      <c r="AB605"/>
      <c r="AC605"/>
      <c r="AD605"/>
      <c r="AE605" s="20">
        <v>43049</v>
      </c>
      <c r="AF605" s="30" t="s">
        <v>554</v>
      </c>
      <c r="AG605" s="30">
        <v>2017</v>
      </c>
      <c r="AH605" s="20">
        <v>43049</v>
      </c>
    </row>
    <row r="606" spans="1:34" ht="51">
      <c r="A606">
        <v>2017</v>
      </c>
      <c r="B606" s="30" t="s">
        <v>919</v>
      </c>
      <c r="C606" t="s">
        <v>2</v>
      </c>
      <c r="D606"/>
      <c r="E606" s="30" t="s">
        <v>111</v>
      </c>
      <c r="F606" s="30" t="s">
        <v>111</v>
      </c>
      <c r="G606"/>
      <c r="H606" s="30" t="s">
        <v>139</v>
      </c>
      <c r="I606" s="30" t="s">
        <v>192</v>
      </c>
      <c r="J606" s="30" t="s">
        <v>216</v>
      </c>
      <c r="K606" s="28" t="s">
        <v>961</v>
      </c>
      <c r="L606" s="7" t="s">
        <v>11</v>
      </c>
      <c r="M606"/>
      <c r="N606"/>
      <c r="O606" s="5" t="s">
        <v>274</v>
      </c>
      <c r="P606" s="5" t="s">
        <v>275</v>
      </c>
      <c r="Q606" s="5" t="s">
        <v>281</v>
      </c>
      <c r="R606" s="5" t="s">
        <v>274</v>
      </c>
      <c r="S606" s="5" t="s">
        <v>275</v>
      </c>
      <c r="T606" s="33" t="s">
        <v>276</v>
      </c>
      <c r="U606" s="28" t="s">
        <v>961</v>
      </c>
      <c r="V606" s="20">
        <v>43033</v>
      </c>
      <c r="W606" s="20">
        <v>43033</v>
      </c>
      <c r="X606" s="30">
        <v>314</v>
      </c>
      <c r="Y606">
        <v>1500</v>
      </c>
      <c r="Z606">
        <v>0</v>
      </c>
      <c r="AA606"/>
      <c r="AB606"/>
      <c r="AC606"/>
      <c r="AD606"/>
      <c r="AE606" s="20">
        <v>43049</v>
      </c>
      <c r="AF606" s="30" t="s">
        <v>554</v>
      </c>
      <c r="AG606" s="30">
        <v>2017</v>
      </c>
      <c r="AH606" s="20">
        <v>43049</v>
      </c>
    </row>
    <row r="607" spans="1:34" ht="38.25">
      <c r="A607">
        <v>2017</v>
      </c>
      <c r="B607" s="30" t="s">
        <v>919</v>
      </c>
      <c r="C607" t="s">
        <v>2</v>
      </c>
      <c r="D607"/>
      <c r="E607" s="30" t="s">
        <v>111</v>
      </c>
      <c r="F607" s="30" t="s">
        <v>111</v>
      </c>
      <c r="G607"/>
      <c r="H607" s="30" t="s">
        <v>158</v>
      </c>
      <c r="I607" s="30" t="s">
        <v>205</v>
      </c>
      <c r="J607" s="30" t="s">
        <v>200</v>
      </c>
      <c r="K607" s="28" t="s">
        <v>962</v>
      </c>
      <c r="L607" s="7" t="s">
        <v>11</v>
      </c>
      <c r="M607"/>
      <c r="N607"/>
      <c r="O607" s="5" t="s">
        <v>274</v>
      </c>
      <c r="P607" s="5" t="s">
        <v>275</v>
      </c>
      <c r="Q607" s="5" t="s">
        <v>281</v>
      </c>
      <c r="R607" s="5" t="s">
        <v>274</v>
      </c>
      <c r="S607" s="5" t="s">
        <v>275</v>
      </c>
      <c r="T607" s="33" t="s">
        <v>276</v>
      </c>
      <c r="U607" s="28" t="s">
        <v>962</v>
      </c>
      <c r="V607" s="20">
        <v>43031</v>
      </c>
      <c r="W607" s="20">
        <v>43031</v>
      </c>
      <c r="X607" s="30">
        <v>315</v>
      </c>
      <c r="Y607">
        <f>300+212+1100</f>
        <v>1612</v>
      </c>
      <c r="Z607">
        <v>0</v>
      </c>
      <c r="AA607"/>
      <c r="AB607"/>
      <c r="AC607"/>
      <c r="AD607"/>
      <c r="AE607" s="20">
        <v>43049</v>
      </c>
      <c r="AF607" s="30" t="s">
        <v>554</v>
      </c>
      <c r="AG607" s="30">
        <v>2017</v>
      </c>
      <c r="AH607" s="20">
        <v>43049</v>
      </c>
    </row>
    <row r="608" spans="1:34" ht="38.25">
      <c r="A608">
        <v>2017</v>
      </c>
      <c r="B608" s="30" t="s">
        <v>919</v>
      </c>
      <c r="C608" t="s">
        <v>2</v>
      </c>
      <c r="D608"/>
      <c r="E608" s="30" t="s">
        <v>114</v>
      </c>
      <c r="F608" s="30" t="s">
        <v>114</v>
      </c>
      <c r="G608"/>
      <c r="H608" s="30" t="s">
        <v>138</v>
      </c>
      <c r="I608" s="30" t="s">
        <v>482</v>
      </c>
      <c r="J608" s="30" t="s">
        <v>483</v>
      </c>
      <c r="K608" s="28" t="s">
        <v>963</v>
      </c>
      <c r="L608" s="7" t="s">
        <v>11</v>
      </c>
      <c r="M608"/>
      <c r="N608"/>
      <c r="O608" s="5" t="s">
        <v>274</v>
      </c>
      <c r="P608" s="5" t="s">
        <v>275</v>
      </c>
      <c r="Q608" s="5" t="s">
        <v>281</v>
      </c>
      <c r="R608" s="5" t="s">
        <v>274</v>
      </c>
      <c r="S608" s="5" t="s">
        <v>275</v>
      </c>
      <c r="T608" s="33" t="s">
        <v>276</v>
      </c>
      <c r="U608" s="28" t="s">
        <v>963</v>
      </c>
      <c r="V608" s="20">
        <v>43031</v>
      </c>
      <c r="W608" s="20">
        <v>43031</v>
      </c>
      <c r="X608" s="30">
        <v>316</v>
      </c>
      <c r="Y608">
        <v>300</v>
      </c>
      <c r="Z608">
        <v>0</v>
      </c>
      <c r="AA608"/>
      <c r="AB608"/>
      <c r="AC608"/>
      <c r="AD608"/>
      <c r="AE608" s="20">
        <v>43049</v>
      </c>
      <c r="AF608" s="30" t="s">
        <v>554</v>
      </c>
      <c r="AG608" s="30">
        <v>2017</v>
      </c>
      <c r="AH608" s="20">
        <v>43049</v>
      </c>
    </row>
    <row r="609" spans="1:34" ht="38.25">
      <c r="A609">
        <v>2017</v>
      </c>
      <c r="B609" s="30" t="s">
        <v>919</v>
      </c>
      <c r="C609" t="s">
        <v>2</v>
      </c>
      <c r="D609"/>
      <c r="E609" s="30" t="s">
        <v>964</v>
      </c>
      <c r="F609" s="30" t="s">
        <v>964</v>
      </c>
      <c r="G609"/>
      <c r="H609" s="30" t="s">
        <v>691</v>
      </c>
      <c r="I609" s="30" t="s">
        <v>214</v>
      </c>
      <c r="J609" s="30" t="s">
        <v>215</v>
      </c>
      <c r="K609" s="28" t="s">
        <v>965</v>
      </c>
      <c r="L609" s="7" t="s">
        <v>11</v>
      </c>
      <c r="M609"/>
      <c r="N609"/>
      <c r="O609" s="5" t="s">
        <v>274</v>
      </c>
      <c r="P609" s="5" t="s">
        <v>275</v>
      </c>
      <c r="Q609" s="5" t="s">
        <v>281</v>
      </c>
      <c r="R609" s="5" t="s">
        <v>274</v>
      </c>
      <c r="S609" s="5" t="s">
        <v>275</v>
      </c>
      <c r="T609" s="33" t="s">
        <v>284</v>
      </c>
      <c r="U609" s="28" t="s">
        <v>965</v>
      </c>
      <c r="V609" s="20">
        <v>43032</v>
      </c>
      <c r="W609" s="20">
        <v>43032</v>
      </c>
      <c r="X609" s="30">
        <v>317</v>
      </c>
      <c r="Y609">
        <v>300</v>
      </c>
      <c r="Z609">
        <v>0</v>
      </c>
      <c r="AA609"/>
      <c r="AB609"/>
      <c r="AC609"/>
      <c r="AD609"/>
      <c r="AE609" s="20">
        <v>43049</v>
      </c>
      <c r="AF609" s="30" t="s">
        <v>554</v>
      </c>
      <c r="AG609" s="30">
        <v>2017</v>
      </c>
      <c r="AH609" s="20">
        <v>43049</v>
      </c>
    </row>
    <row r="610" spans="1:34" ht="25.5">
      <c r="A610">
        <v>2017</v>
      </c>
      <c r="B610" s="30" t="s">
        <v>919</v>
      </c>
      <c r="C610" t="s">
        <v>2</v>
      </c>
      <c r="D610"/>
      <c r="E610" s="30" t="s">
        <v>966</v>
      </c>
      <c r="F610" s="30" t="s">
        <v>966</v>
      </c>
      <c r="G610"/>
      <c r="H610" s="30" t="s">
        <v>967</v>
      </c>
      <c r="I610" s="30" t="s">
        <v>221</v>
      </c>
      <c r="J610" s="30" t="s">
        <v>809</v>
      </c>
      <c r="K610" s="28" t="s">
        <v>968</v>
      </c>
      <c r="L610" s="7" t="s">
        <v>11</v>
      </c>
      <c r="M610"/>
      <c r="N610"/>
      <c r="O610" s="5" t="s">
        <v>274</v>
      </c>
      <c r="P610" s="5" t="s">
        <v>275</v>
      </c>
      <c r="Q610" s="5" t="s">
        <v>281</v>
      </c>
      <c r="R610" s="5" t="s">
        <v>274</v>
      </c>
      <c r="S610" s="5" t="s">
        <v>275</v>
      </c>
      <c r="T610" s="33" t="s">
        <v>276</v>
      </c>
      <c r="U610" s="28" t="s">
        <v>968</v>
      </c>
      <c r="V610" s="20">
        <v>43033</v>
      </c>
      <c r="W610" s="20">
        <v>43033</v>
      </c>
      <c r="X610" s="30">
        <v>318</v>
      </c>
      <c r="Y610">
        <v>400</v>
      </c>
      <c r="Z610">
        <v>0</v>
      </c>
      <c r="AA610"/>
      <c r="AB610"/>
      <c r="AC610"/>
      <c r="AD610"/>
      <c r="AE610" s="20">
        <v>43049</v>
      </c>
      <c r="AF610" s="30" t="s">
        <v>554</v>
      </c>
      <c r="AG610" s="30">
        <v>2017</v>
      </c>
      <c r="AH610" s="20">
        <v>43049</v>
      </c>
    </row>
    <row r="611" spans="1:34" ht="25.5">
      <c r="A611">
        <v>2017</v>
      </c>
      <c r="B611" s="30" t="s">
        <v>919</v>
      </c>
      <c r="C611" t="s">
        <v>2</v>
      </c>
      <c r="D611"/>
      <c r="E611" s="30" t="s">
        <v>121</v>
      </c>
      <c r="F611" s="30" t="s">
        <v>121</v>
      </c>
      <c r="G611"/>
      <c r="H611" s="30" t="s">
        <v>969</v>
      </c>
      <c r="I611" s="30" t="s">
        <v>220</v>
      </c>
      <c r="J611" s="30" t="s">
        <v>970</v>
      </c>
      <c r="K611" s="28" t="s">
        <v>968</v>
      </c>
      <c r="L611" s="7" t="s">
        <v>11</v>
      </c>
      <c r="M611"/>
      <c r="N611"/>
      <c r="O611" s="5" t="s">
        <v>274</v>
      </c>
      <c r="P611" s="5" t="s">
        <v>275</v>
      </c>
      <c r="Q611" s="5" t="s">
        <v>281</v>
      </c>
      <c r="R611" s="5" t="s">
        <v>274</v>
      </c>
      <c r="S611" s="5" t="s">
        <v>275</v>
      </c>
      <c r="T611" s="33" t="s">
        <v>276</v>
      </c>
      <c r="U611" s="28" t="s">
        <v>968</v>
      </c>
      <c r="V611" s="20">
        <v>43033</v>
      </c>
      <c r="W611" s="20">
        <v>43033</v>
      </c>
      <c r="X611" s="30">
        <v>319</v>
      </c>
      <c r="Y611">
        <v>300</v>
      </c>
      <c r="Z611">
        <v>0</v>
      </c>
      <c r="AA611"/>
      <c r="AB611"/>
      <c r="AC611"/>
      <c r="AD611"/>
      <c r="AE611" s="20">
        <v>43049</v>
      </c>
      <c r="AF611" s="30" t="s">
        <v>554</v>
      </c>
      <c r="AG611" s="30">
        <v>2017</v>
      </c>
      <c r="AH611" s="20">
        <v>43049</v>
      </c>
    </row>
    <row r="612" spans="1:34" ht="38.25">
      <c r="A612">
        <v>2017</v>
      </c>
      <c r="B612" s="30" t="s">
        <v>919</v>
      </c>
      <c r="C612" t="s">
        <v>2</v>
      </c>
      <c r="D612"/>
      <c r="E612" s="30" t="s">
        <v>814</v>
      </c>
      <c r="F612" s="30" t="s">
        <v>814</v>
      </c>
      <c r="G612"/>
      <c r="H612" s="30" t="s">
        <v>971</v>
      </c>
      <c r="I612" s="30" t="s">
        <v>972</v>
      </c>
      <c r="J612" s="30" t="s">
        <v>305</v>
      </c>
      <c r="K612" s="28" t="s">
        <v>973</v>
      </c>
      <c r="L612" s="7" t="s">
        <v>11</v>
      </c>
      <c r="M612"/>
      <c r="N612"/>
      <c r="O612" s="5" t="s">
        <v>274</v>
      </c>
      <c r="P612" s="5" t="s">
        <v>275</v>
      </c>
      <c r="Q612" s="5" t="s">
        <v>281</v>
      </c>
      <c r="R612" s="5" t="s">
        <v>274</v>
      </c>
      <c r="S612" s="5" t="s">
        <v>275</v>
      </c>
      <c r="T612" s="33" t="s">
        <v>552</v>
      </c>
      <c r="U612" s="28" t="s">
        <v>973</v>
      </c>
      <c r="V612" s="20">
        <v>43033</v>
      </c>
      <c r="W612" s="20">
        <v>43033</v>
      </c>
      <c r="X612" s="30">
        <v>320</v>
      </c>
      <c r="Y612">
        <v>300</v>
      </c>
      <c r="Z612">
        <v>0</v>
      </c>
      <c r="AA612"/>
      <c r="AB612"/>
      <c r="AC612"/>
      <c r="AD612"/>
      <c r="AE612" s="20">
        <v>43049</v>
      </c>
      <c r="AF612" s="30" t="s">
        <v>554</v>
      </c>
      <c r="AG612" s="30">
        <v>2017</v>
      </c>
      <c r="AH612" s="20">
        <v>43049</v>
      </c>
    </row>
    <row r="613" spans="1:34" ht="51">
      <c r="A613">
        <v>2017</v>
      </c>
      <c r="B613" s="30" t="s">
        <v>919</v>
      </c>
      <c r="C613" t="s">
        <v>2</v>
      </c>
      <c r="D613"/>
      <c r="E613" s="30" t="s">
        <v>112</v>
      </c>
      <c r="F613" s="30" t="s">
        <v>112</v>
      </c>
      <c r="G613"/>
      <c r="H613" s="30" t="s">
        <v>179</v>
      </c>
      <c r="I613" s="30" t="s">
        <v>184</v>
      </c>
      <c r="J613" s="30" t="s">
        <v>246</v>
      </c>
      <c r="K613" s="28" t="s">
        <v>974</v>
      </c>
      <c r="L613" s="7" t="s">
        <v>11</v>
      </c>
      <c r="M613"/>
      <c r="N613"/>
      <c r="O613" s="5" t="s">
        <v>274</v>
      </c>
      <c r="P613" s="5" t="s">
        <v>275</v>
      </c>
      <c r="Q613" s="5" t="s">
        <v>281</v>
      </c>
      <c r="R613" s="5" t="s">
        <v>274</v>
      </c>
      <c r="S613" s="5" t="s">
        <v>275</v>
      </c>
      <c r="T613" s="33" t="s">
        <v>284</v>
      </c>
      <c r="U613" s="28" t="s">
        <v>974</v>
      </c>
      <c r="V613" s="20">
        <v>43032</v>
      </c>
      <c r="W613" s="20">
        <v>43032</v>
      </c>
      <c r="X613" s="30">
        <v>321</v>
      </c>
      <c r="Y613">
        <f>300+148+851.99</f>
        <v>1299.99</v>
      </c>
      <c r="Z613">
        <v>0</v>
      </c>
      <c r="AA613"/>
      <c r="AB613"/>
      <c r="AC613"/>
      <c r="AD613"/>
      <c r="AE613" s="20">
        <v>43049</v>
      </c>
      <c r="AF613" s="30" t="s">
        <v>554</v>
      </c>
      <c r="AG613" s="30">
        <v>2017</v>
      </c>
      <c r="AH613" s="20">
        <v>43049</v>
      </c>
    </row>
    <row r="614" spans="1:34" ht="51">
      <c r="A614">
        <v>2017</v>
      </c>
      <c r="B614" s="30" t="s">
        <v>919</v>
      </c>
      <c r="C614" t="s">
        <v>2</v>
      </c>
      <c r="D614"/>
      <c r="E614" s="30" t="s">
        <v>814</v>
      </c>
      <c r="F614" s="30" t="s">
        <v>814</v>
      </c>
      <c r="G614"/>
      <c r="H614" s="30" t="s">
        <v>729</v>
      </c>
      <c r="I614" s="30" t="s">
        <v>188</v>
      </c>
      <c r="J614" s="30" t="s">
        <v>730</v>
      </c>
      <c r="K614" s="28" t="s">
        <v>975</v>
      </c>
      <c r="L614" s="7" t="s">
        <v>11</v>
      </c>
      <c r="M614"/>
      <c r="N614"/>
      <c r="O614" s="5" t="s">
        <v>274</v>
      </c>
      <c r="P614" s="5" t="s">
        <v>275</v>
      </c>
      <c r="Q614" s="5" t="s">
        <v>281</v>
      </c>
      <c r="R614" s="5" t="s">
        <v>274</v>
      </c>
      <c r="S614" s="5" t="s">
        <v>275</v>
      </c>
      <c r="T614" s="33" t="s">
        <v>276</v>
      </c>
      <c r="U614" s="28" t="s">
        <v>975</v>
      </c>
      <c r="V614" s="20">
        <v>43033</v>
      </c>
      <c r="W614" s="20">
        <v>43033</v>
      </c>
      <c r="X614" s="30">
        <v>322</v>
      </c>
      <c r="Y614">
        <f>300+212+500</f>
        <v>1012</v>
      </c>
      <c r="Z614">
        <v>0</v>
      </c>
      <c r="AA614"/>
      <c r="AB614"/>
      <c r="AC614"/>
      <c r="AD614"/>
      <c r="AE614" s="20">
        <v>43049</v>
      </c>
      <c r="AF614" s="30" t="s">
        <v>554</v>
      </c>
      <c r="AG614" s="30">
        <v>2017</v>
      </c>
      <c r="AH614" s="20">
        <v>43049</v>
      </c>
    </row>
    <row r="615" spans="1:34" ht="51">
      <c r="A615">
        <v>2017</v>
      </c>
      <c r="B615" s="30" t="s">
        <v>919</v>
      </c>
      <c r="C615" t="s">
        <v>2</v>
      </c>
      <c r="D615"/>
      <c r="E615" s="30" t="s">
        <v>111</v>
      </c>
      <c r="F615" s="30" t="s">
        <v>111</v>
      </c>
      <c r="G615"/>
      <c r="H615" s="30" t="s">
        <v>158</v>
      </c>
      <c r="I615" s="30" t="s">
        <v>205</v>
      </c>
      <c r="J615" s="30" t="s">
        <v>200</v>
      </c>
      <c r="K615" s="28" t="s">
        <v>976</v>
      </c>
      <c r="L615" s="7" t="s">
        <v>11</v>
      </c>
      <c r="M615"/>
      <c r="N615"/>
      <c r="O615" s="5" t="s">
        <v>274</v>
      </c>
      <c r="P615" s="5" t="s">
        <v>275</v>
      </c>
      <c r="Q615" s="5" t="s">
        <v>281</v>
      </c>
      <c r="R615" s="5" t="s">
        <v>274</v>
      </c>
      <c r="S615" s="5" t="s">
        <v>275</v>
      </c>
      <c r="T615" s="33" t="s">
        <v>552</v>
      </c>
      <c r="U615" s="28" t="s">
        <v>976</v>
      </c>
      <c r="V615" s="20">
        <v>43033</v>
      </c>
      <c r="W615" s="20">
        <v>43033</v>
      </c>
      <c r="X615" s="30">
        <v>323</v>
      </c>
      <c r="Y615">
        <f>300+148+772</f>
        <v>1220</v>
      </c>
      <c r="Z615">
        <v>0</v>
      </c>
      <c r="AA615"/>
      <c r="AB615"/>
      <c r="AC615"/>
      <c r="AD615"/>
      <c r="AE615" s="20">
        <v>43049</v>
      </c>
      <c r="AF615" s="30" t="s">
        <v>554</v>
      </c>
      <c r="AG615" s="30">
        <v>2017</v>
      </c>
      <c r="AH615" s="20">
        <v>43049</v>
      </c>
    </row>
    <row r="616" spans="1:34" ht="51">
      <c r="A616">
        <v>2017</v>
      </c>
      <c r="B616" s="30" t="s">
        <v>919</v>
      </c>
      <c r="C616" t="s">
        <v>2</v>
      </c>
      <c r="D616"/>
      <c r="E616" s="30" t="s">
        <v>814</v>
      </c>
      <c r="F616" s="30" t="s">
        <v>814</v>
      </c>
      <c r="G616"/>
      <c r="H616" s="30" t="s">
        <v>145</v>
      </c>
      <c r="I616" s="30" t="s">
        <v>199</v>
      </c>
      <c r="J616" s="30" t="s">
        <v>254</v>
      </c>
      <c r="K616" s="28" t="s">
        <v>977</v>
      </c>
      <c r="L616" s="7" t="s">
        <v>11</v>
      </c>
      <c r="M616"/>
      <c r="N616"/>
      <c r="O616" s="5" t="s">
        <v>274</v>
      </c>
      <c r="P616" s="5" t="s">
        <v>275</v>
      </c>
      <c r="Q616" s="5" t="s">
        <v>281</v>
      </c>
      <c r="R616" s="5" t="s">
        <v>274</v>
      </c>
      <c r="S616" s="5" t="s">
        <v>275</v>
      </c>
      <c r="T616" s="33" t="s">
        <v>978</v>
      </c>
      <c r="U616" s="28" t="s">
        <v>977</v>
      </c>
      <c r="V616" s="20">
        <v>43035</v>
      </c>
      <c r="W616" s="20">
        <v>43035</v>
      </c>
      <c r="X616" s="30">
        <v>324</v>
      </c>
      <c r="Y616">
        <v>400</v>
      </c>
      <c r="Z616">
        <v>0</v>
      </c>
      <c r="AA616"/>
      <c r="AB616"/>
      <c r="AC616"/>
      <c r="AD616"/>
      <c r="AE616" s="20">
        <v>43049</v>
      </c>
      <c r="AF616" s="30" t="s">
        <v>554</v>
      </c>
      <c r="AG616" s="30">
        <v>2017</v>
      </c>
      <c r="AH616" s="20">
        <v>43049</v>
      </c>
    </row>
    <row r="617" spans="1:34" ht="51">
      <c r="A617">
        <v>2017</v>
      </c>
      <c r="B617" s="30" t="s">
        <v>919</v>
      </c>
      <c r="C617" t="s">
        <v>2</v>
      </c>
      <c r="D617"/>
      <c r="E617" s="30" t="s">
        <v>114</v>
      </c>
      <c r="F617" s="30" t="s">
        <v>114</v>
      </c>
      <c r="G617"/>
      <c r="H617" s="30" t="s">
        <v>979</v>
      </c>
      <c r="I617" s="30" t="s">
        <v>980</v>
      </c>
      <c r="J617" s="30" t="s">
        <v>981</v>
      </c>
      <c r="K617" s="28" t="s">
        <v>982</v>
      </c>
      <c r="L617" s="7" t="s">
        <v>11</v>
      </c>
      <c r="M617"/>
      <c r="N617"/>
      <c r="O617" s="5" t="s">
        <v>274</v>
      </c>
      <c r="P617" s="5" t="s">
        <v>275</v>
      </c>
      <c r="Q617" s="5" t="s">
        <v>281</v>
      </c>
      <c r="R617" s="5" t="s">
        <v>274</v>
      </c>
      <c r="S617" s="5" t="s">
        <v>275</v>
      </c>
      <c r="T617" s="33" t="s">
        <v>284</v>
      </c>
      <c r="U617" s="28" t="s">
        <v>982</v>
      </c>
      <c r="V617" s="20">
        <v>43035</v>
      </c>
      <c r="W617" s="20">
        <v>43035</v>
      </c>
      <c r="X617" s="30">
        <v>325</v>
      </c>
      <c r="Y617">
        <v>300</v>
      </c>
      <c r="Z617">
        <v>0</v>
      </c>
      <c r="AA617"/>
      <c r="AB617"/>
      <c r="AC617"/>
      <c r="AD617"/>
      <c r="AE617" s="20">
        <v>43049</v>
      </c>
      <c r="AF617" s="30" t="s">
        <v>554</v>
      </c>
      <c r="AG617" s="30">
        <v>2017</v>
      </c>
      <c r="AH617" s="20">
        <v>43049</v>
      </c>
    </row>
    <row r="618" spans="1:34" ht="51">
      <c r="A618">
        <v>2017</v>
      </c>
      <c r="B618" s="30" t="s">
        <v>919</v>
      </c>
      <c r="C618" t="s">
        <v>2</v>
      </c>
      <c r="D618"/>
      <c r="E618" s="30" t="s">
        <v>983</v>
      </c>
      <c r="F618" s="30" t="s">
        <v>983</v>
      </c>
      <c r="G618"/>
      <c r="H618" s="30" t="s">
        <v>312</v>
      </c>
      <c r="I618" s="30" t="s">
        <v>313</v>
      </c>
      <c r="J618" s="30" t="s">
        <v>314</v>
      </c>
      <c r="K618" s="28" t="s">
        <v>984</v>
      </c>
      <c r="L618" s="7" t="s">
        <v>11</v>
      </c>
      <c r="M618"/>
      <c r="N618"/>
      <c r="O618" s="5" t="s">
        <v>274</v>
      </c>
      <c r="P618" s="5" t="s">
        <v>275</v>
      </c>
      <c r="Q618" s="5" t="s">
        <v>281</v>
      </c>
      <c r="R618" s="5" t="s">
        <v>274</v>
      </c>
      <c r="S618" s="5" t="s">
        <v>275</v>
      </c>
      <c r="T618" s="33" t="s">
        <v>282</v>
      </c>
      <c r="U618" s="28" t="s">
        <v>984</v>
      </c>
      <c r="V618" s="20">
        <v>43035</v>
      </c>
      <c r="W618" s="20">
        <v>43035</v>
      </c>
      <c r="X618" s="30">
        <v>326</v>
      </c>
      <c r="Y618">
        <v>300</v>
      </c>
      <c r="Z618">
        <v>0</v>
      </c>
      <c r="AA618"/>
      <c r="AB618"/>
      <c r="AC618"/>
      <c r="AD618"/>
      <c r="AE618" s="20">
        <v>43049</v>
      </c>
      <c r="AF618" s="30" t="s">
        <v>554</v>
      </c>
      <c r="AG618" s="30">
        <v>2017</v>
      </c>
      <c r="AH618" s="20">
        <v>43049</v>
      </c>
    </row>
    <row r="619" spans="1:34" ht="38.25">
      <c r="A619">
        <v>2017</v>
      </c>
      <c r="B619" s="30" t="s">
        <v>919</v>
      </c>
      <c r="C619" t="s">
        <v>2</v>
      </c>
      <c r="D619"/>
      <c r="E619" s="30" t="s">
        <v>814</v>
      </c>
      <c r="F619" s="30" t="s">
        <v>814</v>
      </c>
      <c r="G619"/>
      <c r="H619" s="30" t="s">
        <v>337</v>
      </c>
      <c r="I619" s="30" t="s">
        <v>242</v>
      </c>
      <c r="J619" s="30" t="s">
        <v>196</v>
      </c>
      <c r="K619" s="28" t="s">
        <v>985</v>
      </c>
      <c r="L619" s="7" t="s">
        <v>11</v>
      </c>
      <c r="M619"/>
      <c r="N619"/>
      <c r="O619" s="5" t="s">
        <v>274</v>
      </c>
      <c r="P619" s="5" t="s">
        <v>275</v>
      </c>
      <c r="Q619" s="5" t="s">
        <v>281</v>
      </c>
      <c r="R619" s="5" t="s">
        <v>274</v>
      </c>
      <c r="S619" s="5" t="s">
        <v>275</v>
      </c>
      <c r="T619" s="33" t="s">
        <v>284</v>
      </c>
      <c r="U619" s="28" t="s">
        <v>985</v>
      </c>
      <c r="V619" s="20">
        <v>43039</v>
      </c>
      <c r="W619" s="20">
        <v>43039</v>
      </c>
      <c r="X619" s="30">
        <v>327</v>
      </c>
      <c r="Y619">
        <v>300</v>
      </c>
      <c r="Z619">
        <v>0</v>
      </c>
      <c r="AA619"/>
      <c r="AB619"/>
      <c r="AC619"/>
      <c r="AD619"/>
      <c r="AE619" s="20">
        <v>43049</v>
      </c>
      <c r="AF619" s="30" t="s">
        <v>554</v>
      </c>
      <c r="AG619" s="30">
        <v>2017</v>
      </c>
      <c r="AH619" s="20">
        <v>43049</v>
      </c>
    </row>
    <row r="620" spans="1:34" ht="51">
      <c r="A620">
        <v>2017</v>
      </c>
      <c r="B620" s="30" t="s">
        <v>919</v>
      </c>
      <c r="C620" t="s">
        <v>2</v>
      </c>
      <c r="D620"/>
      <c r="E620" s="30" t="s">
        <v>111</v>
      </c>
      <c r="F620" s="30" t="s">
        <v>111</v>
      </c>
      <c r="G620"/>
      <c r="H620" s="30" t="s">
        <v>158</v>
      </c>
      <c r="I620" s="30" t="s">
        <v>205</v>
      </c>
      <c r="J620" s="30" t="s">
        <v>200</v>
      </c>
      <c r="K620" s="28" t="s">
        <v>986</v>
      </c>
      <c r="L620" s="7" t="s">
        <v>11</v>
      </c>
      <c r="M620"/>
      <c r="N620"/>
      <c r="O620" s="5" t="s">
        <v>274</v>
      </c>
      <c r="P620" s="5" t="s">
        <v>275</v>
      </c>
      <c r="Q620" s="5" t="s">
        <v>281</v>
      </c>
      <c r="R620" s="5" t="s">
        <v>274</v>
      </c>
      <c r="S620" s="5" t="s">
        <v>275</v>
      </c>
      <c r="T620" s="33" t="s">
        <v>284</v>
      </c>
      <c r="U620" s="28" t="s">
        <v>986</v>
      </c>
      <c r="V620" s="20">
        <v>43039</v>
      </c>
      <c r="W620" s="20">
        <v>43039</v>
      </c>
      <c r="X620" s="30">
        <v>328</v>
      </c>
      <c r="Y620">
        <f>300+148+852</f>
        <v>1300</v>
      </c>
      <c r="Z620">
        <v>0</v>
      </c>
      <c r="AA620"/>
      <c r="AB620"/>
      <c r="AC620"/>
      <c r="AD620"/>
      <c r="AE620" s="20">
        <v>43049</v>
      </c>
      <c r="AF620" s="30" t="s">
        <v>554</v>
      </c>
      <c r="AG620" s="30">
        <v>2017</v>
      </c>
      <c r="AH620" s="20">
        <v>43049</v>
      </c>
    </row>
    <row r="621" spans="1:34" ht="89.25">
      <c r="A621">
        <v>2017</v>
      </c>
      <c r="B621" s="30" t="s">
        <v>919</v>
      </c>
      <c r="C621" t="s">
        <v>2</v>
      </c>
      <c r="D621"/>
      <c r="E621" s="30" t="s">
        <v>113</v>
      </c>
      <c r="F621" s="30" t="s">
        <v>113</v>
      </c>
      <c r="G621"/>
      <c r="H621" s="30" t="s">
        <v>987</v>
      </c>
      <c r="I621" s="30" t="s">
        <v>988</v>
      </c>
      <c r="J621" s="30" t="s">
        <v>240</v>
      </c>
      <c r="K621" s="28" t="s">
        <v>989</v>
      </c>
      <c r="L621" s="7" t="s">
        <v>11</v>
      </c>
      <c r="M621"/>
      <c r="N621"/>
      <c r="O621" s="5" t="s">
        <v>274</v>
      </c>
      <c r="P621" s="5" t="s">
        <v>275</v>
      </c>
      <c r="Q621" s="5" t="s">
        <v>281</v>
      </c>
      <c r="R621" s="5" t="s">
        <v>274</v>
      </c>
      <c r="S621" s="5" t="s">
        <v>275</v>
      </c>
      <c r="T621" s="33" t="s">
        <v>279</v>
      </c>
      <c r="U621" s="28" t="s">
        <v>989</v>
      </c>
      <c r="V621" s="20">
        <v>43039</v>
      </c>
      <c r="W621" s="20">
        <v>43039</v>
      </c>
      <c r="X621" s="30">
        <v>329</v>
      </c>
      <c r="Y621">
        <f>400+148+500</f>
        <v>1048</v>
      </c>
      <c r="Z621">
        <v>152</v>
      </c>
      <c r="AA621"/>
      <c r="AB621"/>
      <c r="AC621"/>
      <c r="AD621"/>
      <c r="AE621" s="20">
        <v>43049</v>
      </c>
      <c r="AF621" s="30" t="s">
        <v>554</v>
      </c>
      <c r="AG621" s="30">
        <v>2017</v>
      </c>
      <c r="AH621" s="20">
        <v>43049</v>
      </c>
    </row>
    <row r="622" spans="1:34" ht="89.25">
      <c r="A622">
        <v>2017</v>
      </c>
      <c r="B622" s="30" t="s">
        <v>919</v>
      </c>
      <c r="C622" t="s">
        <v>2</v>
      </c>
      <c r="D622"/>
      <c r="E622" s="30" t="s">
        <v>114</v>
      </c>
      <c r="F622" s="30" t="s">
        <v>114</v>
      </c>
      <c r="G622"/>
      <c r="H622" s="30" t="s">
        <v>320</v>
      </c>
      <c r="I622" s="30" t="s">
        <v>990</v>
      </c>
      <c r="J622" s="30" t="s">
        <v>322</v>
      </c>
      <c r="K622" s="28" t="s">
        <v>991</v>
      </c>
      <c r="L622" s="7" t="s">
        <v>11</v>
      </c>
      <c r="M622"/>
      <c r="N622"/>
      <c r="O622" s="5" t="s">
        <v>274</v>
      </c>
      <c r="P622" s="5" t="s">
        <v>275</v>
      </c>
      <c r="Q622" s="5" t="s">
        <v>281</v>
      </c>
      <c r="R622" s="5" t="s">
        <v>274</v>
      </c>
      <c r="S622" s="5" t="s">
        <v>275</v>
      </c>
      <c r="T622" s="33" t="s">
        <v>279</v>
      </c>
      <c r="U622" s="28" t="s">
        <v>991</v>
      </c>
      <c r="V622" s="20">
        <v>43039</v>
      </c>
      <c r="W622" s="20">
        <v>43039</v>
      </c>
      <c r="X622" s="30">
        <v>330</v>
      </c>
      <c r="Y622">
        <v>300</v>
      </c>
      <c r="Z622">
        <v>0</v>
      </c>
      <c r="AA622"/>
      <c r="AB622"/>
      <c r="AC622"/>
      <c r="AD622"/>
      <c r="AE622" s="20">
        <v>43049</v>
      </c>
      <c r="AF622" s="30" t="s">
        <v>554</v>
      </c>
      <c r="AG622" s="30">
        <v>2017</v>
      </c>
      <c r="AH622" s="20">
        <v>43049</v>
      </c>
    </row>
    <row r="623" spans="1:34" ht="89.25">
      <c r="A623">
        <v>2017</v>
      </c>
      <c r="B623" s="30" t="s">
        <v>919</v>
      </c>
      <c r="C623" t="s">
        <v>2</v>
      </c>
      <c r="D623"/>
      <c r="E623" s="30" t="s">
        <v>992</v>
      </c>
      <c r="F623" s="30" t="s">
        <v>992</v>
      </c>
      <c r="G623"/>
      <c r="H623" s="30" t="s">
        <v>993</v>
      </c>
      <c r="I623" s="30" t="s">
        <v>221</v>
      </c>
      <c r="J623" s="30" t="s">
        <v>994</v>
      </c>
      <c r="K623" s="28" t="s">
        <v>995</v>
      </c>
      <c r="L623" s="7" t="s">
        <v>11</v>
      </c>
      <c r="M623"/>
      <c r="N623"/>
      <c r="O623" s="5" t="s">
        <v>274</v>
      </c>
      <c r="P623" s="5" t="s">
        <v>275</v>
      </c>
      <c r="Q623" s="5" t="s">
        <v>281</v>
      </c>
      <c r="R623" s="5" t="s">
        <v>274</v>
      </c>
      <c r="S623" s="5" t="s">
        <v>275</v>
      </c>
      <c r="T623" s="33" t="s">
        <v>279</v>
      </c>
      <c r="U623" s="28" t="s">
        <v>995</v>
      </c>
      <c r="V623" s="20">
        <v>43039</v>
      </c>
      <c r="W623" s="20">
        <v>43039</v>
      </c>
      <c r="X623" s="30">
        <v>331</v>
      </c>
      <c r="Y623">
        <v>400</v>
      </c>
      <c r="Z623">
        <v>0</v>
      </c>
      <c r="AA623"/>
      <c r="AB623"/>
      <c r="AC623"/>
      <c r="AD623"/>
      <c r="AE623" s="20">
        <v>43049</v>
      </c>
      <c r="AF623" s="30" t="s">
        <v>554</v>
      </c>
      <c r="AG623" s="30">
        <v>2017</v>
      </c>
      <c r="AH623" s="20">
        <v>43049</v>
      </c>
    </row>
    <row r="624" spans="1:34" ht="89.25">
      <c r="A624">
        <v>2017</v>
      </c>
      <c r="B624" s="30" t="s">
        <v>919</v>
      </c>
      <c r="C624" t="s">
        <v>2</v>
      </c>
      <c r="D624"/>
      <c r="E624" s="30" t="s">
        <v>114</v>
      </c>
      <c r="F624" s="30" t="s">
        <v>114</v>
      </c>
      <c r="G624"/>
      <c r="H624" s="30" t="s">
        <v>996</v>
      </c>
      <c r="I624" s="30" t="s">
        <v>239</v>
      </c>
      <c r="J624" s="30" t="s">
        <v>223</v>
      </c>
      <c r="K624" s="28" t="s">
        <v>991</v>
      </c>
      <c r="L624" s="7" t="s">
        <v>11</v>
      </c>
      <c r="M624"/>
      <c r="N624"/>
      <c r="O624" s="5" t="s">
        <v>274</v>
      </c>
      <c r="P624" s="5" t="s">
        <v>275</v>
      </c>
      <c r="Q624" s="5" t="s">
        <v>281</v>
      </c>
      <c r="R624" s="5" t="s">
        <v>274</v>
      </c>
      <c r="S624" s="5" t="s">
        <v>275</v>
      </c>
      <c r="T624" s="33" t="s">
        <v>279</v>
      </c>
      <c r="U624" s="28" t="s">
        <v>991</v>
      </c>
      <c r="V624" s="20">
        <v>43039</v>
      </c>
      <c r="W624" s="20">
        <v>43039</v>
      </c>
      <c r="X624" s="30">
        <v>332</v>
      </c>
      <c r="Y624">
        <v>400</v>
      </c>
      <c r="Z624">
        <v>0</v>
      </c>
      <c r="AA624"/>
      <c r="AB624"/>
      <c r="AC624"/>
      <c r="AD624"/>
      <c r="AE624" s="20">
        <v>43049</v>
      </c>
      <c r="AF624" s="30" t="s">
        <v>554</v>
      </c>
      <c r="AG624" s="30">
        <v>2017</v>
      </c>
      <c r="AH624" s="20">
        <v>43049</v>
      </c>
    </row>
    <row r="625" spans="1:34" ht="89.25">
      <c r="A625">
        <v>2017</v>
      </c>
      <c r="B625" s="30" t="s">
        <v>919</v>
      </c>
      <c r="C625" t="s">
        <v>2</v>
      </c>
      <c r="D625"/>
      <c r="E625" s="30" t="s">
        <v>814</v>
      </c>
      <c r="F625" s="30" t="s">
        <v>814</v>
      </c>
      <c r="G625"/>
      <c r="H625" s="30" t="s">
        <v>178</v>
      </c>
      <c r="I625" s="30" t="s">
        <v>796</v>
      </c>
      <c r="J625" s="30" t="s">
        <v>813</v>
      </c>
      <c r="K625" s="28" t="s">
        <v>997</v>
      </c>
      <c r="L625" s="7" t="s">
        <v>11</v>
      </c>
      <c r="M625"/>
      <c r="N625"/>
      <c r="O625" s="5" t="s">
        <v>274</v>
      </c>
      <c r="P625" s="5" t="s">
        <v>275</v>
      </c>
      <c r="Q625" s="5" t="s">
        <v>281</v>
      </c>
      <c r="R625" s="5" t="s">
        <v>274</v>
      </c>
      <c r="S625" s="5" t="s">
        <v>275</v>
      </c>
      <c r="T625" s="33" t="s">
        <v>279</v>
      </c>
      <c r="U625" s="28" t="s">
        <v>997</v>
      </c>
      <c r="V625" s="20">
        <v>43039</v>
      </c>
      <c r="W625" s="20">
        <v>43039</v>
      </c>
      <c r="X625" s="30">
        <v>333</v>
      </c>
      <c r="Y625">
        <v>400</v>
      </c>
      <c r="Z625">
        <v>0</v>
      </c>
      <c r="AA625"/>
      <c r="AB625"/>
      <c r="AC625"/>
      <c r="AD625"/>
      <c r="AE625" s="20">
        <v>43049</v>
      </c>
      <c r="AF625" s="30" t="s">
        <v>554</v>
      </c>
      <c r="AG625" s="30">
        <v>2017</v>
      </c>
      <c r="AH625" s="20">
        <v>43049</v>
      </c>
    </row>
    <row r="626" spans="1:34" ht="63.75">
      <c r="A626">
        <v>2017</v>
      </c>
      <c r="B626" s="30" t="s">
        <v>919</v>
      </c>
      <c r="C626" t="s">
        <v>2</v>
      </c>
      <c r="D626"/>
      <c r="E626" s="30" t="s">
        <v>998</v>
      </c>
      <c r="F626" s="30" t="s">
        <v>998</v>
      </c>
      <c r="G626"/>
      <c r="H626" s="30" t="s">
        <v>138</v>
      </c>
      <c r="I626" s="30" t="s">
        <v>191</v>
      </c>
      <c r="J626" s="30" t="s">
        <v>251</v>
      </c>
      <c r="K626" s="28" t="s">
        <v>999</v>
      </c>
      <c r="L626" s="7" t="s">
        <v>11</v>
      </c>
      <c r="M626"/>
      <c r="N626"/>
      <c r="O626" s="5" t="s">
        <v>274</v>
      </c>
      <c r="P626" s="5" t="s">
        <v>275</v>
      </c>
      <c r="Q626" s="5" t="s">
        <v>281</v>
      </c>
      <c r="R626" s="5" t="s">
        <v>274</v>
      </c>
      <c r="S626" s="5" t="s">
        <v>275</v>
      </c>
      <c r="T626" s="33" t="s">
        <v>276</v>
      </c>
      <c r="U626" s="28" t="s">
        <v>999</v>
      </c>
      <c r="V626" s="20">
        <v>43039</v>
      </c>
      <c r="W626" s="20">
        <v>43039</v>
      </c>
      <c r="X626" s="30">
        <v>334</v>
      </c>
      <c r="Y626">
        <f>500+212+980</f>
        <v>1692</v>
      </c>
      <c r="Z626">
        <v>0</v>
      </c>
      <c r="AA626"/>
      <c r="AB626"/>
      <c r="AC626"/>
      <c r="AD626"/>
      <c r="AE626" s="20">
        <v>43049</v>
      </c>
      <c r="AF626" s="30" t="s">
        <v>554</v>
      </c>
      <c r="AG626" s="30">
        <v>2017</v>
      </c>
      <c r="AH626" s="20">
        <v>43049</v>
      </c>
    </row>
    <row r="627" spans="1:34" ht="51">
      <c r="A627">
        <v>2017</v>
      </c>
      <c r="B627" s="30" t="s">
        <v>919</v>
      </c>
      <c r="C627" t="s">
        <v>2</v>
      </c>
      <c r="D627"/>
      <c r="E627" s="30" t="s">
        <v>945</v>
      </c>
      <c r="F627" s="30" t="s">
        <v>945</v>
      </c>
      <c r="G627"/>
      <c r="H627" s="30" t="s">
        <v>133</v>
      </c>
      <c r="I627" s="30" t="s">
        <v>182</v>
      </c>
      <c r="J627" s="30" t="s">
        <v>245</v>
      </c>
      <c r="K627" s="28" t="s">
        <v>1000</v>
      </c>
      <c r="L627" s="7" t="s">
        <v>11</v>
      </c>
      <c r="M627"/>
      <c r="N627"/>
      <c r="O627" s="5" t="s">
        <v>274</v>
      </c>
      <c r="P627" s="5" t="s">
        <v>275</v>
      </c>
      <c r="Q627" s="5" t="s">
        <v>281</v>
      </c>
      <c r="R627" s="5" t="s">
        <v>274</v>
      </c>
      <c r="S627" s="5" t="s">
        <v>275</v>
      </c>
      <c r="T627" s="33" t="s">
        <v>276</v>
      </c>
      <c r="U627" s="28" t="s">
        <v>1000</v>
      </c>
      <c r="V627" s="20">
        <v>43039</v>
      </c>
      <c r="W627" s="20">
        <v>43039</v>
      </c>
      <c r="X627" s="30">
        <v>335</v>
      </c>
      <c r="Y627">
        <v>400</v>
      </c>
      <c r="Z627">
        <v>0</v>
      </c>
      <c r="AA627"/>
      <c r="AB627"/>
      <c r="AC627"/>
      <c r="AD627"/>
      <c r="AE627" s="20">
        <v>43049</v>
      </c>
      <c r="AF627" s="30" t="s">
        <v>554</v>
      </c>
      <c r="AG627" s="30">
        <v>2017</v>
      </c>
      <c r="AH627" s="20">
        <v>43049</v>
      </c>
    </row>
    <row r="628" spans="1:34" ht="51">
      <c r="A628">
        <v>2017</v>
      </c>
      <c r="B628" s="30" t="s">
        <v>919</v>
      </c>
      <c r="C628" t="s">
        <v>2</v>
      </c>
      <c r="D628"/>
      <c r="E628" s="30" t="s">
        <v>118</v>
      </c>
      <c r="F628" s="30" t="s">
        <v>118</v>
      </c>
      <c r="G628"/>
      <c r="H628" s="30" t="s">
        <v>146</v>
      </c>
      <c r="I628" s="30" t="s">
        <v>201</v>
      </c>
      <c r="J628" s="30" t="s">
        <v>255</v>
      </c>
      <c r="K628" s="28" t="s">
        <v>1000</v>
      </c>
      <c r="L628" s="7" t="s">
        <v>11</v>
      </c>
      <c r="M628"/>
      <c r="N628"/>
      <c r="O628" s="5" t="s">
        <v>274</v>
      </c>
      <c r="P628" s="5" t="s">
        <v>275</v>
      </c>
      <c r="Q628" s="5" t="s">
        <v>281</v>
      </c>
      <c r="R628" s="5" t="s">
        <v>274</v>
      </c>
      <c r="S628" s="5" t="s">
        <v>275</v>
      </c>
      <c r="T628" s="33" t="s">
        <v>276</v>
      </c>
      <c r="U628" s="28" t="s">
        <v>1000</v>
      </c>
      <c r="V628" s="20">
        <v>43039</v>
      </c>
      <c r="W628" s="20">
        <v>43039</v>
      </c>
      <c r="X628" s="30">
        <v>336</v>
      </c>
      <c r="Y628">
        <v>400</v>
      </c>
      <c r="Z628">
        <v>0</v>
      </c>
      <c r="AA628"/>
      <c r="AB628"/>
      <c r="AC628"/>
      <c r="AD628"/>
      <c r="AE628" s="20">
        <v>43049</v>
      </c>
      <c r="AF628" s="30" t="s">
        <v>554</v>
      </c>
      <c r="AG628" s="30">
        <v>2017</v>
      </c>
      <c r="AH628" s="20">
        <v>43049</v>
      </c>
    </row>
    <row r="629" spans="1:34" ht="38.25">
      <c r="A629">
        <v>2017</v>
      </c>
      <c r="B629" s="30" t="s">
        <v>919</v>
      </c>
      <c r="C629" t="s">
        <v>2</v>
      </c>
      <c r="D629"/>
      <c r="E629" s="30" t="s">
        <v>119</v>
      </c>
      <c r="F629" s="30" t="s">
        <v>119</v>
      </c>
      <c r="G629"/>
      <c r="H629" s="30" t="s">
        <v>683</v>
      </c>
      <c r="I629" s="30" t="s">
        <v>217</v>
      </c>
      <c r="J629" s="30" t="s">
        <v>220</v>
      </c>
      <c r="K629" s="28" t="s">
        <v>1001</v>
      </c>
      <c r="L629" s="7" t="s">
        <v>11</v>
      </c>
      <c r="M629"/>
      <c r="N629"/>
      <c r="O629" s="5" t="s">
        <v>274</v>
      </c>
      <c r="P629" s="5" t="s">
        <v>275</v>
      </c>
      <c r="Q629" s="5" t="s">
        <v>279</v>
      </c>
      <c r="R629" s="5" t="s">
        <v>274</v>
      </c>
      <c r="S629" s="5" t="s">
        <v>275</v>
      </c>
      <c r="T629" s="33" t="s">
        <v>281</v>
      </c>
      <c r="U629" s="28" t="s">
        <v>1002</v>
      </c>
      <c r="V629" s="20">
        <v>43033</v>
      </c>
      <c r="W629" s="20">
        <v>43033</v>
      </c>
      <c r="X629" s="30">
        <v>337</v>
      </c>
      <c r="Y629">
        <v>1000</v>
      </c>
      <c r="Z629">
        <v>0</v>
      </c>
      <c r="AA629"/>
      <c r="AB629"/>
      <c r="AC629"/>
      <c r="AD629"/>
      <c r="AE629" s="20">
        <v>43049</v>
      </c>
      <c r="AF629" s="30" t="s">
        <v>554</v>
      </c>
      <c r="AG629" s="30">
        <v>2017</v>
      </c>
      <c r="AH629" s="20">
        <v>43049</v>
      </c>
    </row>
    <row r="630" spans="1:34" ht="51">
      <c r="A630">
        <v>2017</v>
      </c>
      <c r="B630" s="30" t="s">
        <v>919</v>
      </c>
      <c r="C630" t="s">
        <v>2</v>
      </c>
      <c r="D630"/>
      <c r="E630" s="30" t="s">
        <v>131</v>
      </c>
      <c r="F630" s="30" t="s">
        <v>131</v>
      </c>
      <c r="G630"/>
      <c r="H630" s="30" t="s">
        <v>312</v>
      </c>
      <c r="I630" s="30" t="s">
        <v>313</v>
      </c>
      <c r="J630" s="30" t="s">
        <v>314</v>
      </c>
      <c r="K630" s="28" t="s">
        <v>1003</v>
      </c>
      <c r="L630" s="30" t="s">
        <v>647</v>
      </c>
      <c r="M630"/>
      <c r="N630"/>
      <c r="O630" s="5" t="s">
        <v>274</v>
      </c>
      <c r="P630" s="5" t="s">
        <v>275</v>
      </c>
      <c r="Q630" s="5" t="s">
        <v>281</v>
      </c>
      <c r="R630" s="5" t="s">
        <v>1004</v>
      </c>
      <c r="S630" s="5" t="s">
        <v>1004</v>
      </c>
      <c r="T630" s="33" t="s">
        <v>1004</v>
      </c>
      <c r="U630" s="28" t="s">
        <v>1003</v>
      </c>
      <c r="V630" s="20">
        <v>43039</v>
      </c>
      <c r="W630" s="20">
        <v>43046</v>
      </c>
      <c r="X630" s="30">
        <v>338</v>
      </c>
      <c r="Y630" s="30">
        <v>3800</v>
      </c>
      <c r="Z630" s="30">
        <v>0</v>
      </c>
      <c r="AA630"/>
      <c r="AB630"/>
      <c r="AC630"/>
      <c r="AD630"/>
      <c r="AE630" s="20">
        <v>43049</v>
      </c>
      <c r="AF630" s="30" t="s">
        <v>554</v>
      </c>
      <c r="AG630" s="30">
        <v>2017</v>
      </c>
      <c r="AH630" s="20">
        <v>43049</v>
      </c>
    </row>
    <row r="631" spans="1:34" ht="51">
      <c r="A631">
        <v>2017</v>
      </c>
      <c r="B631" s="30" t="s">
        <v>1005</v>
      </c>
      <c r="C631" t="s">
        <v>2</v>
      </c>
      <c r="D631"/>
      <c r="E631" s="30" t="s">
        <v>112</v>
      </c>
      <c r="F631" s="30" t="s">
        <v>112</v>
      </c>
      <c r="G631"/>
      <c r="H631" s="30" t="s">
        <v>179</v>
      </c>
      <c r="I631" s="30" t="s">
        <v>184</v>
      </c>
      <c r="J631" s="30" t="s">
        <v>246</v>
      </c>
      <c r="K631" s="28" t="s">
        <v>1006</v>
      </c>
      <c r="L631" s="7" t="s">
        <v>11</v>
      </c>
      <c r="M631"/>
      <c r="N631"/>
      <c r="O631" s="5" t="s">
        <v>274</v>
      </c>
      <c r="P631" s="5" t="s">
        <v>275</v>
      </c>
      <c r="Q631" s="5" t="s">
        <v>281</v>
      </c>
      <c r="R631" s="5" t="s">
        <v>274</v>
      </c>
      <c r="S631" s="5" t="s">
        <v>275</v>
      </c>
      <c r="T631" s="33" t="s">
        <v>279</v>
      </c>
      <c r="U631" s="28" t="s">
        <v>1006</v>
      </c>
      <c r="V631" s="20">
        <v>43043</v>
      </c>
      <c r="W631" s="20">
        <v>43044</v>
      </c>
      <c r="X631" s="30">
        <v>339</v>
      </c>
      <c r="Y631">
        <f>700+300+148+852</f>
        <v>2000</v>
      </c>
      <c r="Z631" s="30">
        <v>0</v>
      </c>
      <c r="AA631" s="20">
        <v>43049</v>
      </c>
      <c r="AB631" s="37" t="s">
        <v>1406</v>
      </c>
      <c r="AC631" s="37" t="s">
        <v>1286</v>
      </c>
      <c r="AD631"/>
      <c r="AE631" s="20">
        <v>43079</v>
      </c>
      <c r="AF631" s="30" t="s">
        <v>554</v>
      </c>
      <c r="AG631" s="30">
        <v>2017</v>
      </c>
      <c r="AH631" s="20">
        <v>43079</v>
      </c>
    </row>
    <row r="632" spans="1:34" ht="102">
      <c r="A632">
        <v>2017</v>
      </c>
      <c r="B632" s="30" t="s">
        <v>1005</v>
      </c>
      <c r="C632" t="s">
        <v>2</v>
      </c>
      <c r="D632"/>
      <c r="E632" s="30" t="s">
        <v>992</v>
      </c>
      <c r="F632" s="30" t="s">
        <v>992</v>
      </c>
      <c r="G632"/>
      <c r="H632" s="30" t="s">
        <v>993</v>
      </c>
      <c r="I632" s="30" t="s">
        <v>221</v>
      </c>
      <c r="J632" s="30" t="s">
        <v>994</v>
      </c>
      <c r="K632" s="28" t="s">
        <v>1007</v>
      </c>
      <c r="L632" s="7" t="s">
        <v>11</v>
      </c>
      <c r="M632"/>
      <c r="N632"/>
      <c r="O632" s="5" t="s">
        <v>274</v>
      </c>
      <c r="P632" s="5" t="s">
        <v>275</v>
      </c>
      <c r="Q632" s="5" t="s">
        <v>281</v>
      </c>
      <c r="R632" s="5" t="s">
        <v>274</v>
      </c>
      <c r="S632" s="5" t="s">
        <v>1008</v>
      </c>
      <c r="T632" s="33" t="s">
        <v>1009</v>
      </c>
      <c r="U632" s="28" t="s">
        <v>1007</v>
      </c>
      <c r="V632" s="20">
        <v>43046</v>
      </c>
      <c r="W632" s="20">
        <v>43047</v>
      </c>
      <c r="X632" s="30">
        <v>340</v>
      </c>
      <c r="Y632">
        <f>1200+400+482</f>
        <v>2082</v>
      </c>
      <c r="Z632" s="30">
        <v>2</v>
      </c>
      <c r="AA632"/>
      <c r="AB632"/>
      <c r="AC632" s="37" t="s">
        <v>1315</v>
      </c>
      <c r="AD632"/>
      <c r="AE632" s="20">
        <v>43079</v>
      </c>
      <c r="AF632" s="30" t="s">
        <v>554</v>
      </c>
      <c r="AG632" s="30">
        <v>2017</v>
      </c>
      <c r="AH632" s="20">
        <v>43079</v>
      </c>
    </row>
    <row r="633" spans="1:34" ht="102">
      <c r="A633">
        <v>2017</v>
      </c>
      <c r="B633" s="30" t="s">
        <v>1005</v>
      </c>
      <c r="C633" t="s">
        <v>2</v>
      </c>
      <c r="D633"/>
      <c r="E633" s="30" t="s">
        <v>992</v>
      </c>
      <c r="F633" s="30" t="s">
        <v>992</v>
      </c>
      <c r="G633"/>
      <c r="H633" s="30" t="s">
        <v>993</v>
      </c>
      <c r="I633" s="30" t="s">
        <v>221</v>
      </c>
      <c r="J633" s="30" t="s">
        <v>994</v>
      </c>
      <c r="K633" s="28" t="s">
        <v>1010</v>
      </c>
      <c r="L633" s="7" t="s">
        <v>11</v>
      </c>
      <c r="M633"/>
      <c r="N633"/>
      <c r="O633" s="5" t="s">
        <v>274</v>
      </c>
      <c r="P633" s="5" t="s">
        <v>275</v>
      </c>
      <c r="Q633" s="5" t="s">
        <v>281</v>
      </c>
      <c r="R633" s="5" t="s">
        <v>274</v>
      </c>
      <c r="S633" s="5" t="s">
        <v>275</v>
      </c>
      <c r="T633" s="33" t="s">
        <v>276</v>
      </c>
      <c r="U633" s="28" t="s">
        <v>1010</v>
      </c>
      <c r="V633" s="20">
        <v>43045</v>
      </c>
      <c r="W633" s="20">
        <v>43046</v>
      </c>
      <c r="X633" s="30">
        <v>341</v>
      </c>
      <c r="Y633">
        <f>850+600</f>
        <v>1450</v>
      </c>
      <c r="Z633" s="30">
        <v>0</v>
      </c>
      <c r="AA633"/>
      <c r="AB633"/>
      <c r="AC633" s="37" t="s">
        <v>1314</v>
      </c>
      <c r="AD633"/>
      <c r="AE633" s="20">
        <v>43079</v>
      </c>
      <c r="AF633" s="30" t="s">
        <v>554</v>
      </c>
      <c r="AG633" s="30">
        <v>2017</v>
      </c>
      <c r="AH633" s="20">
        <v>43079</v>
      </c>
    </row>
    <row r="634" spans="1:34" ht="38.25">
      <c r="A634">
        <v>2017</v>
      </c>
      <c r="B634" s="30" t="s">
        <v>1005</v>
      </c>
      <c r="C634" t="s">
        <v>2</v>
      </c>
      <c r="D634"/>
      <c r="E634" s="30" t="s">
        <v>114</v>
      </c>
      <c r="F634" s="30" t="s">
        <v>114</v>
      </c>
      <c r="G634"/>
      <c r="H634" s="30" t="s">
        <v>171</v>
      </c>
      <c r="I634" s="30" t="s">
        <v>234</v>
      </c>
      <c r="J634" s="30" t="s">
        <v>240</v>
      </c>
      <c r="K634" s="28" t="s">
        <v>1011</v>
      </c>
      <c r="L634" s="7" t="s">
        <v>11</v>
      </c>
      <c r="M634"/>
      <c r="N634"/>
      <c r="O634" s="5" t="s">
        <v>274</v>
      </c>
      <c r="P634" s="5" t="s">
        <v>275</v>
      </c>
      <c r="Q634" s="5" t="s">
        <v>281</v>
      </c>
      <c r="R634" s="5" t="s">
        <v>274</v>
      </c>
      <c r="S634" s="5" t="s">
        <v>275</v>
      </c>
      <c r="T634" s="33" t="s">
        <v>278</v>
      </c>
      <c r="U634" s="28" t="s">
        <v>1011</v>
      </c>
      <c r="V634" s="20">
        <v>43042</v>
      </c>
      <c r="W634" s="20">
        <v>43044</v>
      </c>
      <c r="X634" s="30">
        <v>342</v>
      </c>
      <c r="Y634">
        <f>1700+400</f>
        <v>2100</v>
      </c>
      <c r="Z634" s="30">
        <v>0</v>
      </c>
      <c r="AA634" s="20">
        <v>43045</v>
      </c>
      <c r="AB634" s="37" t="s">
        <v>1452</v>
      </c>
      <c r="AC634" s="37" t="s">
        <v>1308</v>
      </c>
      <c r="AD634"/>
      <c r="AE634" s="20">
        <v>43079</v>
      </c>
      <c r="AF634" s="30" t="s">
        <v>554</v>
      </c>
      <c r="AG634" s="30">
        <v>2017</v>
      </c>
      <c r="AH634" s="20">
        <v>43079</v>
      </c>
    </row>
    <row r="635" spans="1:34" ht="38.25">
      <c r="A635">
        <v>2017</v>
      </c>
      <c r="B635" s="30" t="s">
        <v>1005</v>
      </c>
      <c r="C635" t="s">
        <v>2</v>
      </c>
      <c r="D635"/>
      <c r="E635" s="30" t="s">
        <v>131</v>
      </c>
      <c r="F635" s="30" t="s">
        <v>131</v>
      </c>
      <c r="G635"/>
      <c r="H635" s="30" t="s">
        <v>315</v>
      </c>
      <c r="I635" s="30" t="s">
        <v>230</v>
      </c>
      <c r="J635" s="30" t="s">
        <v>212</v>
      </c>
      <c r="K635" s="28" t="s">
        <v>1012</v>
      </c>
      <c r="L635" s="7" t="s">
        <v>11</v>
      </c>
      <c r="M635"/>
      <c r="N635"/>
      <c r="O635" s="5" t="s">
        <v>274</v>
      </c>
      <c r="P635" s="5" t="s">
        <v>275</v>
      </c>
      <c r="Q635" s="5" t="s">
        <v>281</v>
      </c>
      <c r="R635" s="5" t="s">
        <v>274</v>
      </c>
      <c r="S635" s="5" t="s">
        <v>275</v>
      </c>
      <c r="T635" s="33" t="s">
        <v>278</v>
      </c>
      <c r="U635" s="28" t="s">
        <v>1012</v>
      </c>
      <c r="V635" s="20">
        <v>43042</v>
      </c>
      <c r="W635" s="20">
        <v>43044</v>
      </c>
      <c r="X635" s="30">
        <v>343</v>
      </c>
      <c r="Y635">
        <f>1700+400+262+1828.51</f>
        <v>4190.51</v>
      </c>
      <c r="Z635">
        <f>4200-Y635</f>
        <v>9.489999999999782</v>
      </c>
      <c r="AA635" s="20">
        <v>43045</v>
      </c>
      <c r="AB635" s="37" t="s">
        <v>1440</v>
      </c>
      <c r="AC635" s="37" t="s">
        <v>1301</v>
      </c>
      <c r="AD635"/>
      <c r="AE635" s="20">
        <v>43079</v>
      </c>
      <c r="AF635" s="30" t="s">
        <v>554</v>
      </c>
      <c r="AG635" s="30">
        <v>2017</v>
      </c>
      <c r="AH635" s="20">
        <v>43079</v>
      </c>
    </row>
    <row r="636" spans="1:34" ht="38.25">
      <c r="A636">
        <v>2017</v>
      </c>
      <c r="B636" s="30" t="s">
        <v>1005</v>
      </c>
      <c r="C636" t="s">
        <v>2</v>
      </c>
      <c r="D636"/>
      <c r="E636" s="30" t="s">
        <v>114</v>
      </c>
      <c r="F636" s="30" t="s">
        <v>114</v>
      </c>
      <c r="G636"/>
      <c r="H636" s="30" t="s">
        <v>302</v>
      </c>
      <c r="I636" s="30" t="s">
        <v>207</v>
      </c>
      <c r="J636" s="30" t="s">
        <v>240</v>
      </c>
      <c r="K636" s="28" t="s">
        <v>1013</v>
      </c>
      <c r="L636" s="7" t="s">
        <v>11</v>
      </c>
      <c r="M636"/>
      <c r="N636"/>
      <c r="O636" s="5" t="s">
        <v>274</v>
      </c>
      <c r="P636" s="5" t="s">
        <v>275</v>
      </c>
      <c r="Q636" s="5" t="s">
        <v>281</v>
      </c>
      <c r="R636" s="5" t="s">
        <v>274</v>
      </c>
      <c r="S636" s="5" t="s">
        <v>275</v>
      </c>
      <c r="T636" s="33" t="s">
        <v>279</v>
      </c>
      <c r="U636" s="28" t="s">
        <v>1013</v>
      </c>
      <c r="V636" s="20">
        <v>43043</v>
      </c>
      <c r="W636" s="20">
        <v>43044</v>
      </c>
      <c r="X636" s="30">
        <v>344</v>
      </c>
      <c r="Y636">
        <f>850+400</f>
        <v>1250</v>
      </c>
      <c r="Z636">
        <v>0</v>
      </c>
      <c r="AA636"/>
      <c r="AB636"/>
      <c r="AC636"/>
      <c r="AD636"/>
      <c r="AE636" s="20">
        <v>43079</v>
      </c>
      <c r="AF636" s="30" t="s">
        <v>554</v>
      </c>
      <c r="AG636" s="30">
        <v>2017</v>
      </c>
      <c r="AH636" s="20">
        <v>43079</v>
      </c>
    </row>
    <row r="637" spans="1:34" ht="51">
      <c r="A637">
        <v>2017</v>
      </c>
      <c r="B637" s="30" t="s">
        <v>1005</v>
      </c>
      <c r="C637" t="s">
        <v>2</v>
      </c>
      <c r="D637"/>
      <c r="E637" t="s">
        <v>814</v>
      </c>
      <c r="F637" t="s">
        <v>814</v>
      </c>
      <c r="G637"/>
      <c r="H637" s="30" t="s">
        <v>145</v>
      </c>
      <c r="I637" t="s">
        <v>199</v>
      </c>
      <c r="J637" t="s">
        <v>254</v>
      </c>
      <c r="K637" s="28" t="s">
        <v>1014</v>
      </c>
      <c r="L637" s="7" t="s">
        <v>647</v>
      </c>
      <c r="M637"/>
      <c r="N637"/>
      <c r="O637" s="5" t="s">
        <v>274</v>
      </c>
      <c r="P637" s="5" t="s">
        <v>275</v>
      </c>
      <c r="Q637" s="5" t="s">
        <v>281</v>
      </c>
      <c r="R637" s="5" t="s">
        <v>1004</v>
      </c>
      <c r="S637" s="5" t="s">
        <v>1004</v>
      </c>
      <c r="T637" s="33" t="s">
        <v>1004</v>
      </c>
      <c r="U637" s="28" t="s">
        <v>1014</v>
      </c>
      <c r="V637" s="20">
        <v>43039</v>
      </c>
      <c r="W637" s="20">
        <v>43046</v>
      </c>
      <c r="X637" s="30">
        <v>345</v>
      </c>
      <c r="Y637">
        <v>3800</v>
      </c>
      <c r="Z637">
        <v>0</v>
      </c>
      <c r="AA637"/>
      <c r="AB637"/>
      <c r="AC637"/>
      <c r="AD637"/>
      <c r="AE637" s="20">
        <v>43079</v>
      </c>
      <c r="AF637" s="30" t="s">
        <v>554</v>
      </c>
      <c r="AG637" s="30">
        <v>2017</v>
      </c>
      <c r="AH637" s="20">
        <v>43079</v>
      </c>
    </row>
    <row r="638" spans="1:34" ht="63.75">
      <c r="A638">
        <v>2017</v>
      </c>
      <c r="B638" s="30" t="s">
        <v>1005</v>
      </c>
      <c r="C638" t="s">
        <v>2</v>
      </c>
      <c r="D638"/>
      <c r="E638" t="s">
        <v>117</v>
      </c>
      <c r="F638" t="s">
        <v>117</v>
      </c>
      <c r="G638"/>
      <c r="H638" s="30" t="s">
        <v>138</v>
      </c>
      <c r="I638" t="s">
        <v>191</v>
      </c>
      <c r="J638" t="s">
        <v>251</v>
      </c>
      <c r="K638" s="28" t="s">
        <v>1015</v>
      </c>
      <c r="L638" s="7" t="s">
        <v>11</v>
      </c>
      <c r="M638"/>
      <c r="N638"/>
      <c r="O638" s="5" t="s">
        <v>274</v>
      </c>
      <c r="P638" s="5" t="s">
        <v>275</v>
      </c>
      <c r="Q638" s="5" t="s">
        <v>281</v>
      </c>
      <c r="R638" s="5" t="s">
        <v>274</v>
      </c>
      <c r="S638" s="5" t="s">
        <v>274</v>
      </c>
      <c r="T638" s="33" t="s">
        <v>274</v>
      </c>
      <c r="U638" s="28" t="s">
        <v>1015</v>
      </c>
      <c r="V638" s="20">
        <v>43044</v>
      </c>
      <c r="W638" s="20">
        <v>43046</v>
      </c>
      <c r="X638" s="30">
        <v>346</v>
      </c>
      <c r="Y638">
        <f>2700+500+393+9773</f>
        <v>13366</v>
      </c>
      <c r="Z638">
        <v>707</v>
      </c>
      <c r="AA638" s="20">
        <v>43050</v>
      </c>
      <c r="AB638" s="37" t="s">
        <v>1398</v>
      </c>
      <c r="AC638" s="37" t="s">
        <v>1279</v>
      </c>
      <c r="AD638"/>
      <c r="AE638" s="20">
        <v>43079</v>
      </c>
      <c r="AF638" s="30" t="s">
        <v>554</v>
      </c>
      <c r="AG638" s="30">
        <v>2017</v>
      </c>
      <c r="AH638" s="20">
        <v>43079</v>
      </c>
    </row>
    <row r="639" spans="1:34" ht="51">
      <c r="A639">
        <v>2017</v>
      </c>
      <c r="B639" s="30" t="s">
        <v>1005</v>
      </c>
      <c r="C639" t="s">
        <v>2</v>
      </c>
      <c r="D639"/>
      <c r="E639" t="s">
        <v>120</v>
      </c>
      <c r="F639" t="s">
        <v>120</v>
      </c>
      <c r="G639"/>
      <c r="H639" s="30" t="s">
        <v>616</v>
      </c>
      <c r="I639" t="s">
        <v>617</v>
      </c>
      <c r="J639" t="s">
        <v>268</v>
      </c>
      <c r="K639" s="28" t="s">
        <v>1016</v>
      </c>
      <c r="L639" s="7" t="s">
        <v>11</v>
      </c>
      <c r="M639"/>
      <c r="N639"/>
      <c r="O639" s="5" t="s">
        <v>274</v>
      </c>
      <c r="P639" s="5" t="s">
        <v>275</v>
      </c>
      <c r="Q639" s="5" t="s">
        <v>281</v>
      </c>
      <c r="R639" s="5" t="s">
        <v>274</v>
      </c>
      <c r="S639" s="5" t="s">
        <v>275</v>
      </c>
      <c r="T639" s="33" t="s">
        <v>278</v>
      </c>
      <c r="U639" s="28" t="s">
        <v>1016</v>
      </c>
      <c r="V639" s="20">
        <v>43042</v>
      </c>
      <c r="W639" s="20">
        <v>43044</v>
      </c>
      <c r="X639" s="30">
        <v>347</v>
      </c>
      <c r="Y639">
        <f>1400+300</f>
        <v>1700</v>
      </c>
      <c r="Z639">
        <v>0</v>
      </c>
      <c r="AA639" t="s">
        <v>1372</v>
      </c>
      <c r="AB639" s="37" t="s">
        <v>1371</v>
      </c>
      <c r="AC639"/>
      <c r="AD639"/>
      <c r="AE639" s="20">
        <v>43079</v>
      </c>
      <c r="AF639" s="30" t="s">
        <v>554</v>
      </c>
      <c r="AG639" s="30">
        <v>2017</v>
      </c>
      <c r="AH639" s="20">
        <v>43079</v>
      </c>
    </row>
    <row r="640" spans="1:34" ht="51">
      <c r="A640">
        <v>2017</v>
      </c>
      <c r="B640" s="30" t="s">
        <v>1005</v>
      </c>
      <c r="C640" t="s">
        <v>2</v>
      </c>
      <c r="D640"/>
      <c r="E640" t="s">
        <v>1017</v>
      </c>
      <c r="F640" t="s">
        <v>1017</v>
      </c>
      <c r="G640"/>
      <c r="H640" s="30" t="s">
        <v>337</v>
      </c>
      <c r="I640" t="s">
        <v>1018</v>
      </c>
      <c r="J640" t="s">
        <v>229</v>
      </c>
      <c r="K640" s="28" t="s">
        <v>1016</v>
      </c>
      <c r="L640" s="7" t="s">
        <v>11</v>
      </c>
      <c r="M640"/>
      <c r="N640"/>
      <c r="O640" s="5" t="s">
        <v>274</v>
      </c>
      <c r="P640" s="5" t="s">
        <v>275</v>
      </c>
      <c r="Q640" s="5" t="s">
        <v>281</v>
      </c>
      <c r="R640" s="5" t="s">
        <v>274</v>
      </c>
      <c r="S640" s="5" t="s">
        <v>275</v>
      </c>
      <c r="T640" s="33" t="s">
        <v>278</v>
      </c>
      <c r="U640" s="28" t="s">
        <v>1016</v>
      </c>
      <c r="V640" s="20">
        <v>43042</v>
      </c>
      <c r="W640" s="20">
        <v>43044</v>
      </c>
      <c r="X640" s="30">
        <v>348</v>
      </c>
      <c r="Y640">
        <v>1700</v>
      </c>
      <c r="Z640">
        <v>0</v>
      </c>
      <c r="AA640" t="s">
        <v>1419</v>
      </c>
      <c r="AB640" s="37" t="s">
        <v>1418</v>
      </c>
      <c r="AC640"/>
      <c r="AD640"/>
      <c r="AE640" s="20">
        <v>43079</v>
      </c>
      <c r="AF640" s="30" t="s">
        <v>554</v>
      </c>
      <c r="AG640" s="30">
        <v>2017</v>
      </c>
      <c r="AH640" s="20">
        <v>43079</v>
      </c>
    </row>
    <row r="641" spans="1:34" ht="38.25">
      <c r="A641">
        <v>2017</v>
      </c>
      <c r="B641" s="30" t="s">
        <v>1005</v>
      </c>
      <c r="C641" t="s">
        <v>2</v>
      </c>
      <c r="D641"/>
      <c r="E641" t="s">
        <v>121</v>
      </c>
      <c r="F641" t="s">
        <v>121</v>
      </c>
      <c r="G641"/>
      <c r="H641" s="30" t="s">
        <v>969</v>
      </c>
      <c r="I641" t="s">
        <v>220</v>
      </c>
      <c r="J641" t="s">
        <v>1019</v>
      </c>
      <c r="K641" s="28" t="s">
        <v>1020</v>
      </c>
      <c r="L641" s="7" t="s">
        <v>11</v>
      </c>
      <c r="M641"/>
      <c r="N641"/>
      <c r="O641" s="5" t="s">
        <v>274</v>
      </c>
      <c r="P641" s="5" t="s">
        <v>275</v>
      </c>
      <c r="Q641" s="5" t="s">
        <v>281</v>
      </c>
      <c r="R641" s="5" t="s">
        <v>274</v>
      </c>
      <c r="S641" s="5" t="s">
        <v>1021</v>
      </c>
      <c r="T641" s="33" t="s">
        <v>1021</v>
      </c>
      <c r="U641" s="28" t="s">
        <v>1020</v>
      </c>
      <c r="V641" s="20">
        <v>43041</v>
      </c>
      <c r="W641" s="20">
        <v>43051</v>
      </c>
      <c r="X641" s="30">
        <v>349</v>
      </c>
      <c r="Y641">
        <v>3800</v>
      </c>
      <c r="Z641">
        <v>0</v>
      </c>
      <c r="AA641" s="20">
        <v>43053</v>
      </c>
      <c r="AB641" s="37" t="s">
        <v>1433</v>
      </c>
      <c r="AC641"/>
      <c r="AD641"/>
      <c r="AE641" s="20">
        <v>43079</v>
      </c>
      <c r="AF641" s="30" t="s">
        <v>554</v>
      </c>
      <c r="AG641" s="30">
        <v>2017</v>
      </c>
      <c r="AH641" s="20">
        <v>43079</v>
      </c>
    </row>
    <row r="642" spans="1:34" ht="38.25">
      <c r="A642">
        <v>2017</v>
      </c>
      <c r="B642" s="30" t="s">
        <v>1005</v>
      </c>
      <c r="C642" t="s">
        <v>2</v>
      </c>
      <c r="D642"/>
      <c r="E642" t="s">
        <v>131</v>
      </c>
      <c r="F642" t="s">
        <v>131</v>
      </c>
      <c r="G642"/>
      <c r="H642" s="30" t="s">
        <v>800</v>
      </c>
      <c r="I642" t="s">
        <v>798</v>
      </c>
      <c r="J642" t="s">
        <v>214</v>
      </c>
      <c r="K642" s="28" t="s">
        <v>1020</v>
      </c>
      <c r="L642" s="7" t="s">
        <v>11</v>
      </c>
      <c r="M642"/>
      <c r="N642"/>
      <c r="O642" s="5" t="s">
        <v>274</v>
      </c>
      <c r="P642" s="5" t="s">
        <v>275</v>
      </c>
      <c r="Q642" s="5" t="s">
        <v>281</v>
      </c>
      <c r="R642" s="5" t="s">
        <v>274</v>
      </c>
      <c r="S642" s="5" t="s">
        <v>1021</v>
      </c>
      <c r="T642" s="33" t="s">
        <v>1021</v>
      </c>
      <c r="U642" s="28" t="s">
        <v>1020</v>
      </c>
      <c r="V642" s="20">
        <v>43044</v>
      </c>
      <c r="W642" s="20">
        <v>43051</v>
      </c>
      <c r="X642" s="30">
        <v>350</v>
      </c>
      <c r="Y642">
        <v>3800</v>
      </c>
      <c r="Z642">
        <v>0</v>
      </c>
      <c r="AA642" s="20">
        <v>43053</v>
      </c>
      <c r="AB642" s="37" t="s">
        <v>1366</v>
      </c>
      <c r="AC642"/>
      <c r="AD642"/>
      <c r="AE642" s="20">
        <v>43079</v>
      </c>
      <c r="AF642" s="30" t="s">
        <v>554</v>
      </c>
      <c r="AG642" s="30">
        <v>2017</v>
      </c>
      <c r="AH642" s="20">
        <v>43079</v>
      </c>
    </row>
    <row r="643" spans="1:34" ht="51">
      <c r="A643">
        <v>2017</v>
      </c>
      <c r="B643" s="30" t="s">
        <v>1005</v>
      </c>
      <c r="C643" t="s">
        <v>2</v>
      </c>
      <c r="D643"/>
      <c r="E643" t="s">
        <v>113</v>
      </c>
      <c r="F643" t="s">
        <v>113</v>
      </c>
      <c r="G643"/>
      <c r="H643" s="30" t="s">
        <v>299</v>
      </c>
      <c r="I643" t="s">
        <v>200</v>
      </c>
      <c r="J643" t="s">
        <v>300</v>
      </c>
      <c r="K643" s="28" t="s">
        <v>1022</v>
      </c>
      <c r="L643" s="7" t="s">
        <v>11</v>
      </c>
      <c r="M643"/>
      <c r="N643"/>
      <c r="O643" s="5" t="s">
        <v>274</v>
      </c>
      <c r="P643" s="5" t="s">
        <v>275</v>
      </c>
      <c r="Q643" s="5" t="s">
        <v>281</v>
      </c>
      <c r="R643" s="5" t="s">
        <v>274</v>
      </c>
      <c r="S643" s="5" t="s">
        <v>275</v>
      </c>
      <c r="T643" s="33" t="s">
        <v>276</v>
      </c>
      <c r="U643" s="28" t="s">
        <v>1022</v>
      </c>
      <c r="V643" s="20">
        <v>43045</v>
      </c>
      <c r="W643" s="20">
        <v>43049</v>
      </c>
      <c r="X643" s="30">
        <v>351</v>
      </c>
      <c r="Y643">
        <f>1700+1200</f>
        <v>2900</v>
      </c>
      <c r="Z643">
        <v>0</v>
      </c>
      <c r="AA643" s="20">
        <v>43053</v>
      </c>
      <c r="AB643" s="37" t="s">
        <v>1356</v>
      </c>
      <c r="AC643" s="37" t="s">
        <v>1230</v>
      </c>
      <c r="AD643"/>
      <c r="AE643" s="20">
        <v>43079</v>
      </c>
      <c r="AF643" s="30" t="s">
        <v>554</v>
      </c>
      <c r="AG643" s="30">
        <v>2017</v>
      </c>
      <c r="AH643" s="20">
        <v>43079</v>
      </c>
    </row>
    <row r="644" spans="1:34" ht="63.75">
      <c r="A644">
        <v>2017</v>
      </c>
      <c r="B644" s="30" t="s">
        <v>1005</v>
      </c>
      <c r="C644" t="s">
        <v>2</v>
      </c>
      <c r="D644"/>
      <c r="E644" t="s">
        <v>119</v>
      </c>
      <c r="F644" t="s">
        <v>119</v>
      </c>
      <c r="G644"/>
      <c r="H644" s="30" t="s">
        <v>808</v>
      </c>
      <c r="I644" t="s">
        <v>809</v>
      </c>
      <c r="J644" t="s">
        <v>810</v>
      </c>
      <c r="K644" s="28" t="s">
        <v>1023</v>
      </c>
      <c r="L644" s="7" t="s">
        <v>11</v>
      </c>
      <c r="M644"/>
      <c r="N644"/>
      <c r="O644" s="5" t="s">
        <v>274</v>
      </c>
      <c r="P644" s="5" t="s">
        <v>275</v>
      </c>
      <c r="Q644" s="5" t="s">
        <v>281</v>
      </c>
      <c r="R644" s="5" t="s">
        <v>274</v>
      </c>
      <c r="S644" s="5" t="s">
        <v>863</v>
      </c>
      <c r="T644" s="33" t="s">
        <v>1024</v>
      </c>
      <c r="U644" s="28" t="s">
        <v>1023</v>
      </c>
      <c r="V644" s="20">
        <v>43047</v>
      </c>
      <c r="W644" s="20">
        <v>43049</v>
      </c>
      <c r="X644" s="30">
        <v>352</v>
      </c>
      <c r="Y644">
        <f>2400+400</f>
        <v>2800</v>
      </c>
      <c r="Z644">
        <v>0</v>
      </c>
      <c r="AA644"/>
      <c r="AB644"/>
      <c r="AC644"/>
      <c r="AD644"/>
      <c r="AE644" s="20">
        <v>43079</v>
      </c>
      <c r="AF644" s="30" t="s">
        <v>554</v>
      </c>
      <c r="AG644" s="30">
        <v>2017</v>
      </c>
      <c r="AH644" s="20">
        <v>43079</v>
      </c>
    </row>
    <row r="645" spans="1:34" ht="51">
      <c r="A645">
        <v>2017</v>
      </c>
      <c r="B645" s="30" t="s">
        <v>1005</v>
      </c>
      <c r="C645" t="s">
        <v>2</v>
      </c>
      <c r="D645"/>
      <c r="E645" t="s">
        <v>111</v>
      </c>
      <c r="F645" t="s">
        <v>111</v>
      </c>
      <c r="G645"/>
      <c r="H645" s="30" t="s">
        <v>158</v>
      </c>
      <c r="I645" t="s">
        <v>205</v>
      </c>
      <c r="J645" t="s">
        <v>200</v>
      </c>
      <c r="K645" s="28" t="s">
        <v>1025</v>
      </c>
      <c r="L645" s="7" t="s">
        <v>11</v>
      </c>
      <c r="M645"/>
      <c r="N645"/>
      <c r="O645" s="5" t="s">
        <v>274</v>
      </c>
      <c r="P645" s="5" t="s">
        <v>275</v>
      </c>
      <c r="Q645" s="5" t="s">
        <v>281</v>
      </c>
      <c r="R645" s="5" t="s">
        <v>274</v>
      </c>
      <c r="S645" s="5" t="s">
        <v>275</v>
      </c>
      <c r="T645" s="33" t="s">
        <v>276</v>
      </c>
      <c r="U645" s="28" t="s">
        <v>1025</v>
      </c>
      <c r="V645" s="20">
        <v>43045</v>
      </c>
      <c r="W645" s="20">
        <v>43049</v>
      </c>
      <c r="X645" s="30">
        <v>353</v>
      </c>
      <c r="Y645">
        <v>1400</v>
      </c>
      <c r="Z645">
        <v>0</v>
      </c>
      <c r="AA645"/>
      <c r="AB645"/>
      <c r="AC645"/>
      <c r="AD645"/>
      <c r="AE645" s="20">
        <v>43079</v>
      </c>
      <c r="AF645" s="30" t="s">
        <v>554</v>
      </c>
      <c r="AG645" s="30">
        <v>2017</v>
      </c>
      <c r="AH645" s="20">
        <v>43079</v>
      </c>
    </row>
    <row r="646" spans="1:34" ht="63.75">
      <c r="A646">
        <v>2017</v>
      </c>
      <c r="B646" s="30" t="s">
        <v>1005</v>
      </c>
      <c r="C646" t="s">
        <v>2</v>
      </c>
      <c r="D646"/>
      <c r="E646" t="s">
        <v>119</v>
      </c>
      <c r="F646" t="s">
        <v>119</v>
      </c>
      <c r="G646"/>
      <c r="H646" s="30" t="s">
        <v>1026</v>
      </c>
      <c r="I646" t="s">
        <v>214</v>
      </c>
      <c r="J646" t="s">
        <v>215</v>
      </c>
      <c r="K646" s="28" t="s">
        <v>1027</v>
      </c>
      <c r="L646" s="7" t="s">
        <v>11</v>
      </c>
      <c r="M646"/>
      <c r="N646"/>
      <c r="O646" s="5" t="s">
        <v>274</v>
      </c>
      <c r="P646" s="5" t="s">
        <v>275</v>
      </c>
      <c r="Q646" s="5" t="s">
        <v>281</v>
      </c>
      <c r="R646" s="5" t="s">
        <v>274</v>
      </c>
      <c r="S646" s="5" t="s">
        <v>550</v>
      </c>
      <c r="T646" s="33" t="s">
        <v>550</v>
      </c>
      <c r="U646" s="28" t="s">
        <v>1027</v>
      </c>
      <c r="V646" s="20">
        <v>43047</v>
      </c>
      <c r="W646" s="20">
        <v>43051</v>
      </c>
      <c r="X646" s="30">
        <v>354</v>
      </c>
      <c r="Y646">
        <v>1900</v>
      </c>
      <c r="Z646">
        <v>0</v>
      </c>
      <c r="AA646" s="20">
        <v>43053</v>
      </c>
      <c r="AB646" s="37" t="s">
        <v>1364</v>
      </c>
      <c r="AC646"/>
      <c r="AD646"/>
      <c r="AE646" s="20">
        <v>43079</v>
      </c>
      <c r="AF646" s="30" t="s">
        <v>554</v>
      </c>
      <c r="AG646" s="30">
        <v>2017</v>
      </c>
      <c r="AH646" s="20">
        <v>43079</v>
      </c>
    </row>
    <row r="647" spans="1:34" ht="63.75">
      <c r="A647">
        <v>2017</v>
      </c>
      <c r="B647" s="30" t="s">
        <v>1005</v>
      </c>
      <c r="C647" t="s">
        <v>2</v>
      </c>
      <c r="D647"/>
      <c r="E647" t="s">
        <v>111</v>
      </c>
      <c r="F647" t="s">
        <v>111</v>
      </c>
      <c r="G647"/>
      <c r="H647" s="30" t="s">
        <v>1028</v>
      </c>
      <c r="I647" t="s">
        <v>240</v>
      </c>
      <c r="J647" t="s">
        <v>1029</v>
      </c>
      <c r="K647" s="28" t="s">
        <v>1027</v>
      </c>
      <c r="L647" s="7" t="s">
        <v>11</v>
      </c>
      <c r="M647"/>
      <c r="N647"/>
      <c r="O647" s="5" t="s">
        <v>274</v>
      </c>
      <c r="P647" s="5" t="s">
        <v>275</v>
      </c>
      <c r="Q647" s="5" t="s">
        <v>281</v>
      </c>
      <c r="R647" s="5" t="s">
        <v>274</v>
      </c>
      <c r="S647" s="5" t="s">
        <v>550</v>
      </c>
      <c r="T647" s="33" t="s">
        <v>550</v>
      </c>
      <c r="U647" s="28" t="s">
        <v>1027</v>
      </c>
      <c r="V647" s="20">
        <v>43047</v>
      </c>
      <c r="W647" s="20">
        <v>43051</v>
      </c>
      <c r="X647" s="30">
        <v>355</v>
      </c>
      <c r="Y647">
        <v>1900</v>
      </c>
      <c r="Z647">
        <v>0</v>
      </c>
      <c r="AA647"/>
      <c r="AB647"/>
      <c r="AC647"/>
      <c r="AD647"/>
      <c r="AE647" s="20">
        <v>43079</v>
      </c>
      <c r="AF647" s="30" t="s">
        <v>554</v>
      </c>
      <c r="AG647" s="30">
        <v>2017</v>
      </c>
      <c r="AH647" s="20">
        <v>43079</v>
      </c>
    </row>
    <row r="648" spans="1:34" ht="114.75">
      <c r="A648">
        <v>2017</v>
      </c>
      <c r="B648" s="30" t="s">
        <v>1005</v>
      </c>
      <c r="C648" t="s">
        <v>2</v>
      </c>
      <c r="D648"/>
      <c r="E648" t="s">
        <v>1030</v>
      </c>
      <c r="F648" t="s">
        <v>1030</v>
      </c>
      <c r="G648"/>
      <c r="H648" s="30" t="s">
        <v>140</v>
      </c>
      <c r="I648" t="s">
        <v>193</v>
      </c>
      <c r="J648" t="s">
        <v>193</v>
      </c>
      <c r="K648" s="28" t="s">
        <v>1031</v>
      </c>
      <c r="L648" s="7" t="s">
        <v>11</v>
      </c>
      <c r="M648"/>
      <c r="N648"/>
      <c r="O648" s="5" t="s">
        <v>274</v>
      </c>
      <c r="P648" s="5" t="s">
        <v>275</v>
      </c>
      <c r="Q648" s="5" t="s">
        <v>281</v>
      </c>
      <c r="R648" s="5" t="s">
        <v>274</v>
      </c>
      <c r="S648" s="5" t="s">
        <v>275</v>
      </c>
      <c r="T648" s="33" t="s">
        <v>276</v>
      </c>
      <c r="U648" s="28" t="s">
        <v>1031</v>
      </c>
      <c r="V648" s="20">
        <v>43053</v>
      </c>
      <c r="W648" s="20">
        <v>43054</v>
      </c>
      <c r="X648" s="30">
        <v>356</v>
      </c>
      <c r="Y648">
        <f>850+1200</f>
        <v>2050</v>
      </c>
      <c r="Z648">
        <v>0</v>
      </c>
      <c r="AA648"/>
      <c r="AB648"/>
      <c r="AC648" s="37" t="s">
        <v>1253</v>
      </c>
      <c r="AD648"/>
      <c r="AE648" s="20">
        <v>43079</v>
      </c>
      <c r="AF648" s="30" t="s">
        <v>554</v>
      </c>
      <c r="AG648" s="30">
        <v>2017</v>
      </c>
      <c r="AH648" s="20">
        <v>43079</v>
      </c>
    </row>
    <row r="649" spans="1:34" ht="114.75">
      <c r="A649">
        <v>2017</v>
      </c>
      <c r="B649" s="30" t="s">
        <v>1005</v>
      </c>
      <c r="C649" t="s">
        <v>2</v>
      </c>
      <c r="D649"/>
      <c r="E649" t="s">
        <v>1030</v>
      </c>
      <c r="F649" t="s">
        <v>1030</v>
      </c>
      <c r="G649"/>
      <c r="H649" s="30" t="s">
        <v>140</v>
      </c>
      <c r="I649" t="s">
        <v>193</v>
      </c>
      <c r="J649" t="s">
        <v>193</v>
      </c>
      <c r="K649" s="28" t="s">
        <v>1032</v>
      </c>
      <c r="L649" s="7" t="s">
        <v>11</v>
      </c>
      <c r="M649"/>
      <c r="N649"/>
      <c r="O649" s="5" t="s">
        <v>274</v>
      </c>
      <c r="P649" s="5" t="s">
        <v>275</v>
      </c>
      <c r="Q649" s="5" t="s">
        <v>281</v>
      </c>
      <c r="R649" s="5" t="s">
        <v>274</v>
      </c>
      <c r="S649" s="5" t="s">
        <v>274</v>
      </c>
      <c r="T649" s="33" t="s">
        <v>274</v>
      </c>
      <c r="U649" s="28" t="s">
        <v>1032</v>
      </c>
      <c r="V649" s="20">
        <v>43051</v>
      </c>
      <c r="W649" s="20">
        <v>43053</v>
      </c>
      <c r="X649" s="30">
        <v>357</v>
      </c>
      <c r="Y649">
        <f>2400+1000</f>
        <v>3400</v>
      </c>
      <c r="Z649">
        <v>0</v>
      </c>
      <c r="AA649"/>
      <c r="AB649"/>
      <c r="AC649"/>
      <c r="AD649"/>
      <c r="AE649" s="20">
        <v>43079</v>
      </c>
      <c r="AF649" s="30" t="s">
        <v>554</v>
      </c>
      <c r="AG649" s="30">
        <v>2017</v>
      </c>
      <c r="AH649" s="20">
        <v>43079</v>
      </c>
    </row>
    <row r="650" spans="1:34" ht="38.25">
      <c r="A650">
        <v>2017</v>
      </c>
      <c r="B650" s="30" t="s">
        <v>1005</v>
      </c>
      <c r="C650" t="s">
        <v>2</v>
      </c>
      <c r="D650"/>
      <c r="E650" t="s">
        <v>131</v>
      </c>
      <c r="F650" t="s">
        <v>131</v>
      </c>
      <c r="G650"/>
      <c r="H650" s="30" t="s">
        <v>434</v>
      </c>
      <c r="I650" t="s">
        <v>203</v>
      </c>
      <c r="J650" t="s">
        <v>240</v>
      </c>
      <c r="K650" s="28" t="s">
        <v>1033</v>
      </c>
      <c r="L650" s="7" t="s">
        <v>11</v>
      </c>
      <c r="M650"/>
      <c r="N650"/>
      <c r="O650" s="5" t="s">
        <v>274</v>
      </c>
      <c r="P650" s="5" t="s">
        <v>275</v>
      </c>
      <c r="Q650" s="5" t="s">
        <v>281</v>
      </c>
      <c r="R650" s="5" t="s">
        <v>274</v>
      </c>
      <c r="S650" s="5" t="s">
        <v>275</v>
      </c>
      <c r="T650" s="33" t="s">
        <v>278</v>
      </c>
      <c r="U650" s="28" t="s">
        <v>1033</v>
      </c>
      <c r="V650" s="20">
        <v>43049</v>
      </c>
      <c r="W650" s="20">
        <v>43051</v>
      </c>
      <c r="X650" s="30">
        <v>358</v>
      </c>
      <c r="Y650">
        <f>1400+300+1205</f>
        <v>2905</v>
      </c>
      <c r="Z650">
        <v>0</v>
      </c>
      <c r="AA650" s="20">
        <v>43055</v>
      </c>
      <c r="AB650" s="37" t="s">
        <v>1446</v>
      </c>
      <c r="AC650" s="37" t="s">
        <v>1306</v>
      </c>
      <c r="AD650"/>
      <c r="AE650" s="20">
        <v>43079</v>
      </c>
      <c r="AF650" s="30" t="s">
        <v>554</v>
      </c>
      <c r="AG650" s="30">
        <v>2017</v>
      </c>
      <c r="AH650" s="20">
        <v>43079</v>
      </c>
    </row>
    <row r="651" spans="1:34" ht="38.25">
      <c r="A651">
        <v>2017</v>
      </c>
      <c r="B651" s="30" t="s">
        <v>1005</v>
      </c>
      <c r="C651" t="s">
        <v>2</v>
      </c>
      <c r="D651"/>
      <c r="E651" t="s">
        <v>131</v>
      </c>
      <c r="F651" t="s">
        <v>131</v>
      </c>
      <c r="G651"/>
      <c r="H651" s="30" t="s">
        <v>312</v>
      </c>
      <c r="I651" t="s">
        <v>313</v>
      </c>
      <c r="J651" t="s">
        <v>314</v>
      </c>
      <c r="K651" s="28" t="s">
        <v>1034</v>
      </c>
      <c r="L651" s="7" t="s">
        <v>11</v>
      </c>
      <c r="M651"/>
      <c r="N651"/>
      <c r="O651" s="5" t="s">
        <v>274</v>
      </c>
      <c r="P651" s="5" t="s">
        <v>275</v>
      </c>
      <c r="Q651" s="5" t="s">
        <v>281</v>
      </c>
      <c r="R651" s="5" t="s">
        <v>274</v>
      </c>
      <c r="S651" s="5" t="s">
        <v>275</v>
      </c>
      <c r="T651" s="33" t="s">
        <v>279</v>
      </c>
      <c r="U651" s="28" t="s">
        <v>1034</v>
      </c>
      <c r="V651" s="20">
        <v>43049</v>
      </c>
      <c r="W651" s="20">
        <v>43050</v>
      </c>
      <c r="X651" s="30">
        <v>359</v>
      </c>
      <c r="Y651">
        <f>700+300</f>
        <v>1000</v>
      </c>
      <c r="Z651">
        <v>0</v>
      </c>
      <c r="AA651"/>
      <c r="AB651"/>
      <c r="AC651" s="37" t="s">
        <v>1270</v>
      </c>
      <c r="AD651"/>
      <c r="AE651" s="20">
        <v>43079</v>
      </c>
      <c r="AF651" s="30" t="s">
        <v>554</v>
      </c>
      <c r="AG651" s="30">
        <v>2017</v>
      </c>
      <c r="AH651" s="20">
        <v>43079</v>
      </c>
    </row>
    <row r="652" spans="1:34" ht="51">
      <c r="A652">
        <v>2017</v>
      </c>
      <c r="B652" s="30" t="s">
        <v>1005</v>
      </c>
      <c r="C652" t="s">
        <v>2</v>
      </c>
      <c r="D652"/>
      <c r="E652" t="s">
        <v>1030</v>
      </c>
      <c r="F652" t="s">
        <v>1030</v>
      </c>
      <c r="G652"/>
      <c r="H652" s="30" t="s">
        <v>137</v>
      </c>
      <c r="I652" t="s">
        <v>188</v>
      </c>
      <c r="J652" t="s">
        <v>250</v>
      </c>
      <c r="K652" s="28" t="s">
        <v>1035</v>
      </c>
      <c r="L652" s="7" t="s">
        <v>11</v>
      </c>
      <c r="M652"/>
      <c r="N652"/>
      <c r="O652" s="5" t="s">
        <v>274</v>
      </c>
      <c r="P652" s="5" t="s">
        <v>275</v>
      </c>
      <c r="Q652" s="5" t="s">
        <v>281</v>
      </c>
      <c r="R652" s="5" t="s">
        <v>274</v>
      </c>
      <c r="S652" s="5" t="s">
        <v>275</v>
      </c>
      <c r="T652" s="33" t="s">
        <v>279</v>
      </c>
      <c r="U652" s="28" t="s">
        <v>1035</v>
      </c>
      <c r="V652" s="20">
        <v>43049</v>
      </c>
      <c r="W652" s="20">
        <v>43050</v>
      </c>
      <c r="X652" s="30">
        <v>360</v>
      </c>
      <c r="Y652">
        <f>850+400</f>
        <v>1250</v>
      </c>
      <c r="Z652">
        <v>0</v>
      </c>
      <c r="AA652"/>
      <c r="AB652"/>
      <c r="AC652"/>
      <c r="AD652"/>
      <c r="AE652" s="20">
        <v>43079</v>
      </c>
      <c r="AF652" s="30" t="s">
        <v>554</v>
      </c>
      <c r="AG652" s="30">
        <v>2017</v>
      </c>
      <c r="AH652" s="20">
        <v>43079</v>
      </c>
    </row>
    <row r="653" spans="1:34" ht="51">
      <c r="A653">
        <v>2017</v>
      </c>
      <c r="B653" s="30" t="s">
        <v>1005</v>
      </c>
      <c r="C653" t="s">
        <v>2</v>
      </c>
      <c r="D653"/>
      <c r="E653" t="s">
        <v>116</v>
      </c>
      <c r="F653" t="s">
        <v>116</v>
      </c>
      <c r="G653"/>
      <c r="H653" s="30" t="s">
        <v>303</v>
      </c>
      <c r="I653" t="s">
        <v>190</v>
      </c>
      <c r="J653"/>
      <c r="K653" s="28" t="s">
        <v>1035</v>
      </c>
      <c r="L653" s="7" t="s">
        <v>11</v>
      </c>
      <c r="M653"/>
      <c r="N653"/>
      <c r="O653" s="5" t="s">
        <v>274</v>
      </c>
      <c r="P653" s="5" t="s">
        <v>275</v>
      </c>
      <c r="Q653" s="5" t="s">
        <v>281</v>
      </c>
      <c r="R653" s="5" t="s">
        <v>274</v>
      </c>
      <c r="S653" s="5" t="s">
        <v>275</v>
      </c>
      <c r="T653" s="33" t="s">
        <v>279</v>
      </c>
      <c r="U653" s="28" t="s">
        <v>1035</v>
      </c>
      <c r="V653" s="20">
        <v>43049</v>
      </c>
      <c r="W653" s="20">
        <v>43050</v>
      </c>
      <c r="X653" s="30">
        <v>361</v>
      </c>
      <c r="Y653">
        <f>700+300</f>
        <v>1000</v>
      </c>
      <c r="Z653">
        <v>0</v>
      </c>
      <c r="AA653" s="20">
        <v>43053</v>
      </c>
      <c r="AB653" s="37" t="s">
        <v>1429</v>
      </c>
      <c r="AC653"/>
      <c r="AD653"/>
      <c r="AE653" s="20">
        <v>43079</v>
      </c>
      <c r="AF653" s="30" t="s">
        <v>554</v>
      </c>
      <c r="AG653" s="30">
        <v>2017</v>
      </c>
      <c r="AH653" s="20">
        <v>43079</v>
      </c>
    </row>
    <row r="654" spans="1:34" ht="51">
      <c r="A654">
        <v>2017</v>
      </c>
      <c r="B654" s="30" t="s">
        <v>1005</v>
      </c>
      <c r="C654" t="s">
        <v>2</v>
      </c>
      <c r="D654"/>
      <c r="E654" t="s">
        <v>112</v>
      </c>
      <c r="F654" t="s">
        <v>112</v>
      </c>
      <c r="G654"/>
      <c r="H654" s="30" t="s">
        <v>179</v>
      </c>
      <c r="I654" t="s">
        <v>184</v>
      </c>
      <c r="J654" t="s">
        <v>246</v>
      </c>
      <c r="K654" s="28" t="s">
        <v>1036</v>
      </c>
      <c r="L654" s="7" t="s">
        <v>11</v>
      </c>
      <c r="M654"/>
      <c r="N654"/>
      <c r="O654" s="5" t="s">
        <v>274</v>
      </c>
      <c r="P654" s="5" t="s">
        <v>275</v>
      </c>
      <c r="Q654" s="5" t="s">
        <v>281</v>
      </c>
      <c r="R654" s="5" t="s">
        <v>274</v>
      </c>
      <c r="S654" s="5" t="s">
        <v>1037</v>
      </c>
      <c r="T654" s="33" t="s">
        <v>1038</v>
      </c>
      <c r="U654" s="28" t="s">
        <v>1036</v>
      </c>
      <c r="V654" s="20">
        <v>43056</v>
      </c>
      <c r="W654" s="20">
        <v>43057</v>
      </c>
      <c r="X654" s="30">
        <v>362</v>
      </c>
      <c r="Y654">
        <f>700+300+1000</f>
        <v>2000</v>
      </c>
      <c r="Z654">
        <v>0</v>
      </c>
      <c r="AA654" s="20">
        <v>43061</v>
      </c>
      <c r="AB654" s="37" t="s">
        <v>1414</v>
      </c>
      <c r="AC654" s="37" t="s">
        <v>1294</v>
      </c>
      <c r="AD654"/>
      <c r="AE654" s="20">
        <v>43079</v>
      </c>
      <c r="AF654" s="30" t="s">
        <v>554</v>
      </c>
      <c r="AG654" s="30">
        <v>2017</v>
      </c>
      <c r="AH654" s="20">
        <v>43079</v>
      </c>
    </row>
    <row r="655" spans="1:34" ht="38.25">
      <c r="A655">
        <v>2017</v>
      </c>
      <c r="B655" s="30" t="s">
        <v>1005</v>
      </c>
      <c r="C655" t="s">
        <v>2</v>
      </c>
      <c r="D655"/>
      <c r="E655" t="s">
        <v>1039</v>
      </c>
      <c r="F655" t="s">
        <v>1039</v>
      </c>
      <c r="G655"/>
      <c r="H655" s="30" t="s">
        <v>316</v>
      </c>
      <c r="I655" t="s">
        <v>219</v>
      </c>
      <c r="J655" t="s">
        <v>259</v>
      </c>
      <c r="K655" s="28" t="s">
        <v>1040</v>
      </c>
      <c r="L655" s="7" t="s">
        <v>11</v>
      </c>
      <c r="M655"/>
      <c r="N655"/>
      <c r="O655" s="5" t="s">
        <v>274</v>
      </c>
      <c r="P655" s="5" t="s">
        <v>275</v>
      </c>
      <c r="Q655" s="5" t="s">
        <v>281</v>
      </c>
      <c r="R655" s="5" t="s">
        <v>274</v>
      </c>
      <c r="S655" s="5" t="s">
        <v>1037</v>
      </c>
      <c r="T655" s="33" t="s">
        <v>1038</v>
      </c>
      <c r="U655" s="28" t="s">
        <v>1040</v>
      </c>
      <c r="V655" s="20">
        <v>43056</v>
      </c>
      <c r="W655" s="20">
        <v>43057</v>
      </c>
      <c r="X655" s="30">
        <v>363</v>
      </c>
      <c r="Y655">
        <f>850+400</f>
        <v>1250</v>
      </c>
      <c r="Z655">
        <v>0</v>
      </c>
      <c r="AA655"/>
      <c r="AB655"/>
      <c r="AC655"/>
      <c r="AD655"/>
      <c r="AE655" s="20">
        <v>43079</v>
      </c>
      <c r="AF655" s="30" t="s">
        <v>554</v>
      </c>
      <c r="AG655" s="30">
        <v>2017</v>
      </c>
      <c r="AH655" s="20">
        <v>43079</v>
      </c>
    </row>
    <row r="656" spans="1:34" ht="63.75">
      <c r="A656">
        <v>2017</v>
      </c>
      <c r="B656" s="30" t="s">
        <v>1005</v>
      </c>
      <c r="C656" t="s">
        <v>2</v>
      </c>
      <c r="D656"/>
      <c r="E656" t="s">
        <v>117</v>
      </c>
      <c r="F656" t="s">
        <v>117</v>
      </c>
      <c r="G656"/>
      <c r="H656" s="30" t="s">
        <v>138</v>
      </c>
      <c r="I656" t="s">
        <v>191</v>
      </c>
      <c r="J656" t="s">
        <v>251</v>
      </c>
      <c r="K656" s="28" t="s">
        <v>1041</v>
      </c>
      <c r="L656" s="7" t="s">
        <v>11</v>
      </c>
      <c r="M656"/>
      <c r="N656"/>
      <c r="O656" s="5" t="s">
        <v>274</v>
      </c>
      <c r="P656" s="5" t="s">
        <v>275</v>
      </c>
      <c r="Q656" s="5" t="s">
        <v>281</v>
      </c>
      <c r="R656" s="5" t="s">
        <v>274</v>
      </c>
      <c r="S656" s="5" t="s">
        <v>275</v>
      </c>
      <c r="T656" s="33" t="s">
        <v>276</v>
      </c>
      <c r="U656" s="28" t="s">
        <v>1041</v>
      </c>
      <c r="V656" s="20">
        <v>43059</v>
      </c>
      <c r="W656" s="20">
        <v>43060</v>
      </c>
      <c r="X656" s="30">
        <v>364</v>
      </c>
      <c r="Y656">
        <f>1350+500+64+1136</f>
        <v>3050</v>
      </c>
      <c r="Z656">
        <v>0</v>
      </c>
      <c r="AA656" s="20">
        <v>43061</v>
      </c>
      <c r="AB656" s="37" t="s">
        <v>1397</v>
      </c>
      <c r="AC656" s="37" t="s">
        <v>1281</v>
      </c>
      <c r="AD656"/>
      <c r="AE656" s="20">
        <v>43079</v>
      </c>
      <c r="AF656" s="30" t="s">
        <v>554</v>
      </c>
      <c r="AG656" s="30">
        <v>2017</v>
      </c>
      <c r="AH656" s="20">
        <v>43079</v>
      </c>
    </row>
    <row r="657" spans="1:34" ht="76.5">
      <c r="A657">
        <v>2017</v>
      </c>
      <c r="B657" s="30" t="s">
        <v>1005</v>
      </c>
      <c r="C657" t="s">
        <v>2</v>
      </c>
      <c r="D657"/>
      <c r="E657" t="s">
        <v>118</v>
      </c>
      <c r="F657" t="s">
        <v>118</v>
      </c>
      <c r="G657"/>
      <c r="H657" s="30" t="s">
        <v>146</v>
      </c>
      <c r="I657" t="s">
        <v>201</v>
      </c>
      <c r="J657" t="s">
        <v>255</v>
      </c>
      <c r="K657" s="28" t="s">
        <v>1042</v>
      </c>
      <c r="L657" s="7" t="s">
        <v>11</v>
      </c>
      <c r="M657"/>
      <c r="N657"/>
      <c r="O657" s="5" t="s">
        <v>274</v>
      </c>
      <c r="P657" s="5" t="s">
        <v>275</v>
      </c>
      <c r="Q657" s="5" t="s">
        <v>281</v>
      </c>
      <c r="R657" s="5" t="s">
        <v>274</v>
      </c>
      <c r="S657" s="5" t="s">
        <v>275</v>
      </c>
      <c r="T657" s="33" t="s">
        <v>276</v>
      </c>
      <c r="U657" s="28" t="s">
        <v>1042</v>
      </c>
      <c r="V657" s="20">
        <v>43059</v>
      </c>
      <c r="W657" s="20">
        <v>43060</v>
      </c>
      <c r="X657" s="30">
        <v>365</v>
      </c>
      <c r="Y657">
        <f>850+400</f>
        <v>1250</v>
      </c>
      <c r="Z657">
        <v>0</v>
      </c>
      <c r="AA657" s="20">
        <v>43068</v>
      </c>
      <c r="AB657" s="37" t="s">
        <v>1427</v>
      </c>
      <c r="AC657"/>
      <c r="AD657"/>
      <c r="AE657" s="20">
        <v>43079</v>
      </c>
      <c r="AF657" s="30" t="s">
        <v>554</v>
      </c>
      <c r="AG657" s="30">
        <v>2017</v>
      </c>
      <c r="AH657" s="20">
        <v>43079</v>
      </c>
    </row>
    <row r="658" spans="1:34" ht="51">
      <c r="A658">
        <v>2017</v>
      </c>
      <c r="B658" s="30" t="s">
        <v>1005</v>
      </c>
      <c r="C658" t="s">
        <v>2</v>
      </c>
      <c r="D658"/>
      <c r="E658" t="s">
        <v>112</v>
      </c>
      <c r="F658" t="s">
        <v>112</v>
      </c>
      <c r="G658"/>
      <c r="H658" s="30" t="s">
        <v>179</v>
      </c>
      <c r="I658" t="s">
        <v>184</v>
      </c>
      <c r="J658" t="s">
        <v>246</v>
      </c>
      <c r="K658" s="28" t="s">
        <v>1043</v>
      </c>
      <c r="L658" s="7" t="s">
        <v>11</v>
      </c>
      <c r="M658"/>
      <c r="N658"/>
      <c r="O658" s="5" t="s">
        <v>274</v>
      </c>
      <c r="P658" s="5" t="s">
        <v>275</v>
      </c>
      <c r="Q658" s="5" t="s">
        <v>281</v>
      </c>
      <c r="R658" s="5" t="s">
        <v>274</v>
      </c>
      <c r="S658" s="5" t="s">
        <v>274</v>
      </c>
      <c r="T658" s="33" t="s">
        <v>274</v>
      </c>
      <c r="U658" s="28" t="s">
        <v>1043</v>
      </c>
      <c r="V658" s="20">
        <v>43058</v>
      </c>
      <c r="W658" s="20">
        <v>43064</v>
      </c>
      <c r="X658" s="30">
        <v>366</v>
      </c>
      <c r="Y658">
        <v>4750</v>
      </c>
      <c r="Z658">
        <v>0</v>
      </c>
      <c r="AA658"/>
      <c r="AB658"/>
      <c r="AC658"/>
      <c r="AD658"/>
      <c r="AE658" s="20">
        <v>43079</v>
      </c>
      <c r="AF658" s="30" t="s">
        <v>554</v>
      </c>
      <c r="AG658" s="30">
        <v>2017</v>
      </c>
      <c r="AH658" s="20">
        <v>43079</v>
      </c>
    </row>
    <row r="659" spans="1:34" ht="38.25">
      <c r="A659">
        <v>2017</v>
      </c>
      <c r="B659" s="30" t="s">
        <v>1005</v>
      </c>
      <c r="C659" t="s">
        <v>2</v>
      </c>
      <c r="D659"/>
      <c r="E659" t="s">
        <v>131</v>
      </c>
      <c r="F659" t="s">
        <v>131</v>
      </c>
      <c r="G659"/>
      <c r="H659" s="30" t="s">
        <v>159</v>
      </c>
      <c r="I659" t="s">
        <v>214</v>
      </c>
      <c r="J659" t="s">
        <v>242</v>
      </c>
      <c r="K659" s="28" t="s">
        <v>1044</v>
      </c>
      <c r="L659" s="7" t="s">
        <v>11</v>
      </c>
      <c r="M659"/>
      <c r="N659"/>
      <c r="O659" s="5" t="s">
        <v>274</v>
      </c>
      <c r="P659" s="5" t="s">
        <v>275</v>
      </c>
      <c r="Q659" s="5" t="s">
        <v>281</v>
      </c>
      <c r="R659" s="5" t="s">
        <v>274</v>
      </c>
      <c r="S659" s="5" t="s">
        <v>275</v>
      </c>
      <c r="T659" s="33" t="s">
        <v>278</v>
      </c>
      <c r="U659" s="28" t="s">
        <v>1044</v>
      </c>
      <c r="V659" s="20">
        <v>43063</v>
      </c>
      <c r="W659" s="20">
        <v>43065</v>
      </c>
      <c r="X659" s="30">
        <v>367</v>
      </c>
      <c r="Y659">
        <f>1400+300+2042.78+131</f>
        <v>3873.7799999999997</v>
      </c>
      <c r="Z659">
        <v>274.12</v>
      </c>
      <c r="AA659" s="20">
        <v>43068</v>
      </c>
      <c r="AB659" s="37" t="s">
        <v>1389</v>
      </c>
      <c r="AC659" s="37" t="s">
        <v>1246</v>
      </c>
      <c r="AD659"/>
      <c r="AE659" s="20">
        <v>43079</v>
      </c>
      <c r="AF659" s="30" t="s">
        <v>554</v>
      </c>
      <c r="AG659" s="30">
        <v>2017</v>
      </c>
      <c r="AH659" s="20">
        <v>43079</v>
      </c>
    </row>
    <row r="660" spans="1:34" ht="38.25">
      <c r="A660">
        <v>2017</v>
      </c>
      <c r="B660" s="30" t="s">
        <v>1005</v>
      </c>
      <c r="C660" t="s">
        <v>2</v>
      </c>
      <c r="D660"/>
      <c r="E660" t="s">
        <v>131</v>
      </c>
      <c r="F660" t="s">
        <v>131</v>
      </c>
      <c r="G660"/>
      <c r="H660" s="30" t="s">
        <v>312</v>
      </c>
      <c r="I660" t="s">
        <v>313</v>
      </c>
      <c r="J660" t="s">
        <v>314</v>
      </c>
      <c r="K660" s="28" t="s">
        <v>1045</v>
      </c>
      <c r="L660" s="7" t="s">
        <v>11</v>
      </c>
      <c r="M660"/>
      <c r="N660"/>
      <c r="O660" s="5" t="s">
        <v>274</v>
      </c>
      <c r="P660" s="5" t="s">
        <v>275</v>
      </c>
      <c r="Q660" s="5" t="s">
        <v>281</v>
      </c>
      <c r="R660" s="5" t="s">
        <v>274</v>
      </c>
      <c r="S660" s="5" t="s">
        <v>275</v>
      </c>
      <c r="T660" s="33" t="s">
        <v>279</v>
      </c>
      <c r="U660" s="28" t="s">
        <v>1045</v>
      </c>
      <c r="V660" s="20">
        <v>43063</v>
      </c>
      <c r="W660" s="20">
        <v>43064</v>
      </c>
      <c r="X660" s="30">
        <v>368</v>
      </c>
      <c r="Y660">
        <f>700+300+800</f>
        <v>1800</v>
      </c>
      <c r="Z660">
        <v>0</v>
      </c>
      <c r="AA660" s="20">
        <v>43066</v>
      </c>
      <c r="AB660" s="37" t="s">
        <v>1355</v>
      </c>
      <c r="AC660" s="37" t="s">
        <v>1273</v>
      </c>
      <c r="AD660"/>
      <c r="AE660" s="20">
        <v>43079</v>
      </c>
      <c r="AF660" s="30" t="s">
        <v>554</v>
      </c>
      <c r="AG660" s="30">
        <v>2017</v>
      </c>
      <c r="AH660" s="20">
        <v>43079</v>
      </c>
    </row>
    <row r="661" spans="1:34" ht="38.25">
      <c r="A661">
        <v>2017</v>
      </c>
      <c r="B661" s="30" t="s">
        <v>1005</v>
      </c>
      <c r="C661" t="s">
        <v>2</v>
      </c>
      <c r="D661"/>
      <c r="E661" t="s">
        <v>1030</v>
      </c>
      <c r="F661" t="s">
        <v>1030</v>
      </c>
      <c r="G661"/>
      <c r="H661" s="30" t="s">
        <v>140</v>
      </c>
      <c r="I661" t="s">
        <v>193</v>
      </c>
      <c r="J661" t="s">
        <v>193</v>
      </c>
      <c r="K661" s="28" t="s">
        <v>1046</v>
      </c>
      <c r="L661" s="7" t="s">
        <v>11</v>
      </c>
      <c r="M661"/>
      <c r="N661"/>
      <c r="O661" s="5" t="s">
        <v>274</v>
      </c>
      <c r="P661" s="5" t="s">
        <v>275</v>
      </c>
      <c r="Q661" s="5" t="s">
        <v>281</v>
      </c>
      <c r="R661" s="5" t="s">
        <v>274</v>
      </c>
      <c r="S661" s="5" t="s">
        <v>275</v>
      </c>
      <c r="T661" s="33" t="s">
        <v>279</v>
      </c>
      <c r="U661" s="28" t="s">
        <v>1046</v>
      </c>
      <c r="V661" s="20">
        <v>43063</v>
      </c>
      <c r="W661" s="20">
        <v>43064</v>
      </c>
      <c r="X661" s="30">
        <v>369</v>
      </c>
      <c r="Y661">
        <v>1700</v>
      </c>
      <c r="Z661">
        <v>0</v>
      </c>
      <c r="AA661"/>
      <c r="AB661"/>
      <c r="AC661"/>
      <c r="AD661"/>
      <c r="AE661" s="20">
        <v>43079</v>
      </c>
      <c r="AF661" s="30" t="s">
        <v>554</v>
      </c>
      <c r="AG661" s="30">
        <v>2017</v>
      </c>
      <c r="AH661" s="20">
        <v>43079</v>
      </c>
    </row>
    <row r="662" spans="1:34" ht="38.25">
      <c r="A662">
        <v>2017</v>
      </c>
      <c r="B662" s="30" t="s">
        <v>1005</v>
      </c>
      <c r="C662" t="s">
        <v>2</v>
      </c>
      <c r="D662"/>
      <c r="E662" t="s">
        <v>112</v>
      </c>
      <c r="F662" t="s">
        <v>112</v>
      </c>
      <c r="G662"/>
      <c r="H662" s="30" t="s">
        <v>153</v>
      </c>
      <c r="I662" t="s">
        <v>310</v>
      </c>
      <c r="J662" t="s">
        <v>199</v>
      </c>
      <c r="K662" s="28" t="s">
        <v>1046</v>
      </c>
      <c r="L662" s="7" t="s">
        <v>11</v>
      </c>
      <c r="M662"/>
      <c r="N662"/>
      <c r="O662" s="5" t="s">
        <v>274</v>
      </c>
      <c r="P662" s="5" t="s">
        <v>275</v>
      </c>
      <c r="Q662" s="5" t="s">
        <v>281</v>
      </c>
      <c r="R662" s="5" t="s">
        <v>274</v>
      </c>
      <c r="S662" s="5" t="s">
        <v>275</v>
      </c>
      <c r="T662" s="33" t="s">
        <v>279</v>
      </c>
      <c r="U662" s="28" t="s">
        <v>1046</v>
      </c>
      <c r="V662" s="20">
        <v>43063</v>
      </c>
      <c r="W662" s="20">
        <v>43064</v>
      </c>
      <c r="X662" s="30">
        <v>370</v>
      </c>
      <c r="Y662">
        <v>1400</v>
      </c>
      <c r="Z662">
        <v>0</v>
      </c>
      <c r="AA662" s="20">
        <v>43067</v>
      </c>
      <c r="AB662" s="37" t="s">
        <v>1362</v>
      </c>
      <c r="AC662"/>
      <c r="AD662"/>
      <c r="AE662" s="20">
        <v>43079</v>
      </c>
      <c r="AF662" s="30" t="s">
        <v>554</v>
      </c>
      <c r="AG662" s="30">
        <v>2017</v>
      </c>
      <c r="AH662" s="20">
        <v>43079</v>
      </c>
    </row>
    <row r="663" spans="1:34" ht="51">
      <c r="A663">
        <v>2017</v>
      </c>
      <c r="B663" s="30" t="s">
        <v>1005</v>
      </c>
      <c r="C663" t="s">
        <v>2</v>
      </c>
      <c r="D663"/>
      <c r="E663" t="s">
        <v>116</v>
      </c>
      <c r="F663" t="s">
        <v>116</v>
      </c>
      <c r="G663"/>
      <c r="H663" s="30" t="s">
        <v>303</v>
      </c>
      <c r="I663" t="s">
        <v>190</v>
      </c>
      <c r="J663"/>
      <c r="K663" s="28" t="s">
        <v>1047</v>
      </c>
      <c r="L663" s="7" t="s">
        <v>11</v>
      </c>
      <c r="M663"/>
      <c r="N663"/>
      <c r="O663" s="5" t="s">
        <v>274</v>
      </c>
      <c r="P663" s="5" t="s">
        <v>275</v>
      </c>
      <c r="Q663" s="5" t="s">
        <v>281</v>
      </c>
      <c r="R663" s="5" t="s">
        <v>274</v>
      </c>
      <c r="S663" s="5" t="s">
        <v>275</v>
      </c>
      <c r="T663" s="33" t="s">
        <v>278</v>
      </c>
      <c r="U663" s="28" t="s">
        <v>1047</v>
      </c>
      <c r="V663" s="20">
        <v>43063</v>
      </c>
      <c r="W663" s="20">
        <v>43065</v>
      </c>
      <c r="X663" s="30">
        <v>371</v>
      </c>
      <c r="Y663">
        <f>1400+300</f>
        <v>1700</v>
      </c>
      <c r="Z663">
        <v>0</v>
      </c>
      <c r="AA663"/>
      <c r="AB663"/>
      <c r="AC663"/>
      <c r="AD663"/>
      <c r="AE663" s="20">
        <v>43079</v>
      </c>
      <c r="AF663" s="30" t="s">
        <v>554</v>
      </c>
      <c r="AG663" s="30">
        <v>2017</v>
      </c>
      <c r="AH663" s="20">
        <v>43079</v>
      </c>
    </row>
    <row r="664" spans="1:34" ht="51">
      <c r="A664">
        <v>2017</v>
      </c>
      <c r="B664" s="30" t="s">
        <v>1005</v>
      </c>
      <c r="C664" t="s">
        <v>2</v>
      </c>
      <c r="D664"/>
      <c r="E664" t="s">
        <v>123</v>
      </c>
      <c r="F664" t="s">
        <v>123</v>
      </c>
      <c r="G664"/>
      <c r="H664" s="30" t="s">
        <v>154</v>
      </c>
      <c r="I664" t="s">
        <v>211</v>
      </c>
      <c r="J664" t="s">
        <v>250</v>
      </c>
      <c r="K664" s="28" t="s">
        <v>1047</v>
      </c>
      <c r="L664" s="7" t="s">
        <v>11</v>
      </c>
      <c r="M664"/>
      <c r="N664"/>
      <c r="O664" s="5" t="s">
        <v>274</v>
      </c>
      <c r="P664" s="5" t="s">
        <v>275</v>
      </c>
      <c r="Q664" s="5" t="s">
        <v>281</v>
      </c>
      <c r="R664" s="5" t="s">
        <v>274</v>
      </c>
      <c r="S664" s="5" t="s">
        <v>275</v>
      </c>
      <c r="T664" s="33" t="s">
        <v>278</v>
      </c>
      <c r="U664" s="28" t="s">
        <v>1047</v>
      </c>
      <c r="V664" s="20">
        <v>43063</v>
      </c>
      <c r="W664" s="20">
        <v>43065</v>
      </c>
      <c r="X664" s="30">
        <v>372</v>
      </c>
      <c r="Y664">
        <v>1700</v>
      </c>
      <c r="Z664">
        <v>0</v>
      </c>
      <c r="AA664"/>
      <c r="AB664"/>
      <c r="AC664"/>
      <c r="AD664"/>
      <c r="AE664" s="20">
        <v>43079</v>
      </c>
      <c r="AF664" s="30" t="s">
        <v>554</v>
      </c>
      <c r="AG664" s="30">
        <v>2017</v>
      </c>
      <c r="AH664" s="20">
        <v>43079</v>
      </c>
    </row>
    <row r="665" spans="1:34" ht="63.75">
      <c r="A665">
        <v>2017</v>
      </c>
      <c r="B665" s="30" t="s">
        <v>1005</v>
      </c>
      <c r="C665" t="s">
        <v>2</v>
      </c>
      <c r="D665"/>
      <c r="E665" t="s">
        <v>112</v>
      </c>
      <c r="F665" t="s">
        <v>112</v>
      </c>
      <c r="G665"/>
      <c r="H665" s="30" t="s">
        <v>153</v>
      </c>
      <c r="I665" t="s">
        <v>310</v>
      </c>
      <c r="J665" t="s">
        <v>199</v>
      </c>
      <c r="K665" s="28" t="s">
        <v>1048</v>
      </c>
      <c r="L665" s="7" t="s">
        <v>11</v>
      </c>
      <c r="M665"/>
      <c r="N665"/>
      <c r="O665" s="5" t="s">
        <v>274</v>
      </c>
      <c r="P665" s="5" t="s">
        <v>275</v>
      </c>
      <c r="Q665" s="5" t="s">
        <v>281</v>
      </c>
      <c r="R665" s="5" t="s">
        <v>274</v>
      </c>
      <c r="S665" s="5" t="s">
        <v>275</v>
      </c>
      <c r="T665" s="33" t="s">
        <v>276</v>
      </c>
      <c r="U665" s="28" t="s">
        <v>1048</v>
      </c>
      <c r="V665" s="20">
        <v>43069</v>
      </c>
      <c r="W665" s="20">
        <v>43070</v>
      </c>
      <c r="X665" s="30">
        <v>373</v>
      </c>
      <c r="Y665">
        <v>1000</v>
      </c>
      <c r="Z665">
        <v>0</v>
      </c>
      <c r="AA665"/>
      <c r="AB665"/>
      <c r="AC665"/>
      <c r="AD665"/>
      <c r="AE665" s="20">
        <v>43079</v>
      </c>
      <c r="AF665" s="30" t="s">
        <v>554</v>
      </c>
      <c r="AG665" s="30">
        <v>2017</v>
      </c>
      <c r="AH665" s="20">
        <v>43079</v>
      </c>
    </row>
    <row r="666" spans="1:34" ht="63.75">
      <c r="A666">
        <v>2017</v>
      </c>
      <c r="B666" s="30" t="s">
        <v>1005</v>
      </c>
      <c r="C666" t="s">
        <v>2</v>
      </c>
      <c r="D666"/>
      <c r="E666" t="s">
        <v>1030</v>
      </c>
      <c r="F666" t="s">
        <v>1030</v>
      </c>
      <c r="G666"/>
      <c r="H666" s="30" t="s">
        <v>140</v>
      </c>
      <c r="I666" t="s">
        <v>193</v>
      </c>
      <c r="J666" t="s">
        <v>193</v>
      </c>
      <c r="K666" s="28" t="s">
        <v>1049</v>
      </c>
      <c r="L666" s="7" t="s">
        <v>11</v>
      </c>
      <c r="M666"/>
      <c r="N666"/>
      <c r="O666" s="5" t="s">
        <v>274</v>
      </c>
      <c r="P666" s="5" t="s">
        <v>275</v>
      </c>
      <c r="Q666" s="5" t="s">
        <v>281</v>
      </c>
      <c r="R666" s="5" t="s">
        <v>274</v>
      </c>
      <c r="S666" s="5" t="s">
        <v>275</v>
      </c>
      <c r="T666" s="33" t="s">
        <v>276</v>
      </c>
      <c r="U666" s="28" t="s">
        <v>1049</v>
      </c>
      <c r="V666" s="20">
        <v>43069</v>
      </c>
      <c r="W666" s="20">
        <v>43070</v>
      </c>
      <c r="X666" s="30">
        <v>374</v>
      </c>
      <c r="Y666">
        <f>850+400+1200</f>
        <v>2450</v>
      </c>
      <c r="Z666">
        <v>0</v>
      </c>
      <c r="AA666"/>
      <c r="AB666"/>
      <c r="AC666"/>
      <c r="AD666"/>
      <c r="AE666" s="20">
        <v>43079</v>
      </c>
      <c r="AF666" s="30" t="s">
        <v>554</v>
      </c>
      <c r="AG666" s="30">
        <v>2017</v>
      </c>
      <c r="AH666" s="20">
        <v>43079</v>
      </c>
    </row>
    <row r="667" spans="1:34" ht="38.25">
      <c r="A667">
        <v>2017</v>
      </c>
      <c r="B667" s="30" t="s">
        <v>1005</v>
      </c>
      <c r="C667" t="s">
        <v>2</v>
      </c>
      <c r="D667"/>
      <c r="E667" t="s">
        <v>119</v>
      </c>
      <c r="F667" t="s">
        <v>119</v>
      </c>
      <c r="G667"/>
      <c r="H667" s="30" t="s">
        <v>145</v>
      </c>
      <c r="I667" t="s">
        <v>199</v>
      </c>
      <c r="J667" t="s">
        <v>254</v>
      </c>
      <c r="K667" s="28" t="s">
        <v>1050</v>
      </c>
      <c r="L667" s="7" t="s">
        <v>11</v>
      </c>
      <c r="M667"/>
      <c r="N667"/>
      <c r="O667" s="5" t="s">
        <v>274</v>
      </c>
      <c r="P667" s="5" t="s">
        <v>275</v>
      </c>
      <c r="Q667" s="5" t="s">
        <v>281</v>
      </c>
      <c r="R667" s="5" t="s">
        <v>274</v>
      </c>
      <c r="S667" s="5" t="s">
        <v>275</v>
      </c>
      <c r="T667" s="33" t="s">
        <v>279</v>
      </c>
      <c r="U667" s="28" t="s">
        <v>1050</v>
      </c>
      <c r="V667" s="20">
        <v>43070</v>
      </c>
      <c r="W667" s="20">
        <v>43070</v>
      </c>
      <c r="X667" s="30">
        <v>375</v>
      </c>
      <c r="Y667">
        <f>850+400+750</f>
        <v>2000</v>
      </c>
      <c r="Z667">
        <v>0</v>
      </c>
      <c r="AA667"/>
      <c r="AB667"/>
      <c r="AC667"/>
      <c r="AD667"/>
      <c r="AE667" s="20">
        <v>43079</v>
      </c>
      <c r="AF667" s="30" t="s">
        <v>554</v>
      </c>
      <c r="AG667" s="30">
        <v>2017</v>
      </c>
      <c r="AH667" s="20">
        <v>43079</v>
      </c>
    </row>
    <row r="668" spans="1:34" ht="51">
      <c r="A668">
        <v>2017</v>
      </c>
      <c r="B668" s="30" t="s">
        <v>1005</v>
      </c>
      <c r="C668" t="s">
        <v>2</v>
      </c>
      <c r="D668"/>
      <c r="E668" t="s">
        <v>111</v>
      </c>
      <c r="F668" t="s">
        <v>111</v>
      </c>
      <c r="G668"/>
      <c r="H668" s="30" t="s">
        <v>158</v>
      </c>
      <c r="I668" t="s">
        <v>205</v>
      </c>
      <c r="J668" t="s">
        <v>200</v>
      </c>
      <c r="K668" s="28" t="s">
        <v>1051</v>
      </c>
      <c r="L668" s="7" t="s">
        <v>11</v>
      </c>
      <c r="M668"/>
      <c r="N668"/>
      <c r="O668" s="5" t="s">
        <v>274</v>
      </c>
      <c r="P668" s="5" t="s">
        <v>275</v>
      </c>
      <c r="Q668" s="5" t="s">
        <v>281</v>
      </c>
      <c r="R668" s="5" t="s">
        <v>274</v>
      </c>
      <c r="S668" s="5" t="s">
        <v>275</v>
      </c>
      <c r="T668" s="33" t="s">
        <v>279</v>
      </c>
      <c r="U668" s="28" t="s">
        <v>1051</v>
      </c>
      <c r="V668" s="20">
        <v>43042</v>
      </c>
      <c r="W668" s="20">
        <v>43042</v>
      </c>
      <c r="X668" s="30">
        <v>376</v>
      </c>
      <c r="Y668">
        <f>300+148+852</f>
        <v>1300</v>
      </c>
      <c r="Z668">
        <v>0</v>
      </c>
      <c r="AA668"/>
      <c r="AB668"/>
      <c r="AC668"/>
      <c r="AD668"/>
      <c r="AE668" s="20">
        <v>43079</v>
      </c>
      <c r="AF668" s="30" t="s">
        <v>554</v>
      </c>
      <c r="AG668" s="30">
        <v>2017</v>
      </c>
      <c r="AH668" s="20">
        <v>43079</v>
      </c>
    </row>
    <row r="669" spans="1:34" ht="38.25">
      <c r="A669">
        <v>2017</v>
      </c>
      <c r="B669" s="30" t="s">
        <v>1005</v>
      </c>
      <c r="C669" t="s">
        <v>2</v>
      </c>
      <c r="D669"/>
      <c r="E669" t="s">
        <v>119</v>
      </c>
      <c r="F669" t="s">
        <v>119</v>
      </c>
      <c r="G669"/>
      <c r="H669" s="30" t="s">
        <v>954</v>
      </c>
      <c r="I669" t="s">
        <v>955</v>
      </c>
      <c r="J669"/>
      <c r="K669" s="28" t="s">
        <v>1052</v>
      </c>
      <c r="L669" s="7" t="s">
        <v>11</v>
      </c>
      <c r="M669"/>
      <c r="N669"/>
      <c r="O669" s="5" t="s">
        <v>274</v>
      </c>
      <c r="P669" s="5" t="s">
        <v>275</v>
      </c>
      <c r="Q669" s="5" t="s">
        <v>281</v>
      </c>
      <c r="R669" s="5" t="s">
        <v>274</v>
      </c>
      <c r="S669" s="5" t="s">
        <v>275</v>
      </c>
      <c r="T669" s="33" t="s">
        <v>279</v>
      </c>
      <c r="U669" s="28" t="s">
        <v>1052</v>
      </c>
      <c r="V669" s="20">
        <v>43042</v>
      </c>
      <c r="W669" s="20">
        <v>43042</v>
      </c>
      <c r="X669" s="30">
        <v>377</v>
      </c>
      <c r="Y669">
        <v>300</v>
      </c>
      <c r="Z669">
        <v>0</v>
      </c>
      <c r="AA669"/>
      <c r="AB669"/>
      <c r="AC669"/>
      <c r="AD669"/>
      <c r="AE669" s="20">
        <v>43079</v>
      </c>
      <c r="AF669" s="30" t="s">
        <v>554</v>
      </c>
      <c r="AG669" s="30">
        <v>2017</v>
      </c>
      <c r="AH669" s="20">
        <v>43079</v>
      </c>
    </row>
    <row r="670" spans="1:34" ht="38.25">
      <c r="A670">
        <v>2017</v>
      </c>
      <c r="B670" s="30" t="s">
        <v>1005</v>
      </c>
      <c r="C670" t="s">
        <v>2</v>
      </c>
      <c r="D670"/>
      <c r="E670" t="s">
        <v>111</v>
      </c>
      <c r="F670" t="s">
        <v>111</v>
      </c>
      <c r="G670"/>
      <c r="H670" s="30" t="s">
        <v>139</v>
      </c>
      <c r="I670" t="s">
        <v>192</v>
      </c>
      <c r="J670" t="s">
        <v>216</v>
      </c>
      <c r="K670" s="28" t="s">
        <v>1053</v>
      </c>
      <c r="L670" s="7" t="s">
        <v>11</v>
      </c>
      <c r="M670"/>
      <c r="N670"/>
      <c r="O670" s="5" t="s">
        <v>274</v>
      </c>
      <c r="P670" s="5" t="s">
        <v>275</v>
      </c>
      <c r="Q670" s="5" t="s">
        <v>281</v>
      </c>
      <c r="R670" s="5" t="s">
        <v>274</v>
      </c>
      <c r="S670" s="5" t="s">
        <v>275</v>
      </c>
      <c r="T670" s="33" t="s">
        <v>276</v>
      </c>
      <c r="U670" s="28" t="s">
        <v>1053</v>
      </c>
      <c r="V670" s="20">
        <v>43040</v>
      </c>
      <c r="W670" s="20">
        <v>43040</v>
      </c>
      <c r="X670" s="30">
        <v>378</v>
      </c>
      <c r="Y670">
        <v>300</v>
      </c>
      <c r="Z670">
        <v>0</v>
      </c>
      <c r="AA670"/>
      <c r="AB670"/>
      <c r="AC670"/>
      <c r="AD670"/>
      <c r="AE670" s="20">
        <v>43079</v>
      </c>
      <c r="AF670" s="30" t="s">
        <v>554</v>
      </c>
      <c r="AG670" s="30">
        <v>2017</v>
      </c>
      <c r="AH670" s="20">
        <v>43079</v>
      </c>
    </row>
    <row r="671" spans="1:34" ht="38.25">
      <c r="A671">
        <v>2017</v>
      </c>
      <c r="B671" s="30" t="s">
        <v>1005</v>
      </c>
      <c r="C671" t="s">
        <v>2</v>
      </c>
      <c r="D671"/>
      <c r="E671" t="s">
        <v>119</v>
      </c>
      <c r="F671" t="s">
        <v>119</v>
      </c>
      <c r="G671"/>
      <c r="H671" s="30" t="s">
        <v>683</v>
      </c>
      <c r="I671" t="s">
        <v>217</v>
      </c>
      <c r="J671" t="s">
        <v>220</v>
      </c>
      <c r="K671" s="28" t="s">
        <v>1054</v>
      </c>
      <c r="L671" s="7" t="s">
        <v>11</v>
      </c>
      <c r="M671"/>
      <c r="N671"/>
      <c r="O671" s="5" t="s">
        <v>274</v>
      </c>
      <c r="P671" s="5" t="s">
        <v>275</v>
      </c>
      <c r="Q671" s="5" t="s">
        <v>279</v>
      </c>
      <c r="R671" s="5" t="s">
        <v>274</v>
      </c>
      <c r="S671" s="5" t="s">
        <v>275</v>
      </c>
      <c r="T671" s="33" t="s">
        <v>281</v>
      </c>
      <c r="U671" s="28" t="s">
        <v>1054</v>
      </c>
      <c r="V671" s="20">
        <v>43046</v>
      </c>
      <c r="W671" s="20">
        <v>43046</v>
      </c>
      <c r="X671" s="30">
        <v>379</v>
      </c>
      <c r="Y671">
        <v>300</v>
      </c>
      <c r="Z671">
        <v>0</v>
      </c>
      <c r="AA671"/>
      <c r="AB671"/>
      <c r="AC671"/>
      <c r="AD671"/>
      <c r="AE671" s="20">
        <v>43079</v>
      </c>
      <c r="AF671" s="30" t="s">
        <v>554</v>
      </c>
      <c r="AG671" s="30">
        <v>2017</v>
      </c>
      <c r="AH671" s="20">
        <v>43079</v>
      </c>
    </row>
    <row r="672" spans="1:34" ht="38.25">
      <c r="A672">
        <v>2017</v>
      </c>
      <c r="B672" s="30" t="s">
        <v>1005</v>
      </c>
      <c r="C672" t="s">
        <v>2</v>
      </c>
      <c r="D672"/>
      <c r="E672" t="s">
        <v>119</v>
      </c>
      <c r="F672" t="s">
        <v>119</v>
      </c>
      <c r="G672"/>
      <c r="H672" s="30" t="s">
        <v>665</v>
      </c>
      <c r="I672" t="s">
        <v>300</v>
      </c>
      <c r="J672" t="s">
        <v>666</v>
      </c>
      <c r="K672" s="28" t="s">
        <v>1054</v>
      </c>
      <c r="L672" s="7" t="s">
        <v>11</v>
      </c>
      <c r="M672"/>
      <c r="N672"/>
      <c r="O672" s="5" t="s">
        <v>274</v>
      </c>
      <c r="P672" s="5" t="s">
        <v>275</v>
      </c>
      <c r="Q672" s="5" t="s">
        <v>279</v>
      </c>
      <c r="R672" s="5" t="s">
        <v>274</v>
      </c>
      <c r="S672" s="5" t="s">
        <v>275</v>
      </c>
      <c r="T672" s="33" t="s">
        <v>281</v>
      </c>
      <c r="U672" s="28" t="s">
        <v>1054</v>
      </c>
      <c r="V672" s="20">
        <v>43046</v>
      </c>
      <c r="W672" s="20">
        <v>43046</v>
      </c>
      <c r="X672" s="30">
        <v>380</v>
      </c>
      <c r="Y672">
        <v>300</v>
      </c>
      <c r="Z672">
        <v>0</v>
      </c>
      <c r="AA672"/>
      <c r="AB672"/>
      <c r="AC672"/>
      <c r="AD672"/>
      <c r="AE672" s="20">
        <v>43079</v>
      </c>
      <c r="AF672" s="30" t="s">
        <v>554</v>
      </c>
      <c r="AG672" s="30">
        <v>2017</v>
      </c>
      <c r="AH672" s="20">
        <v>43079</v>
      </c>
    </row>
    <row r="673" spans="1:34" ht="76.5">
      <c r="A673">
        <v>2017</v>
      </c>
      <c r="B673" s="30" t="s">
        <v>1005</v>
      </c>
      <c r="C673" t="s">
        <v>2</v>
      </c>
      <c r="D673"/>
      <c r="E673" t="s">
        <v>1039</v>
      </c>
      <c r="F673" t="s">
        <v>1039</v>
      </c>
      <c r="G673"/>
      <c r="H673" s="30" t="s">
        <v>161</v>
      </c>
      <c r="I673" t="s">
        <v>219</v>
      </c>
      <c r="J673" t="s">
        <v>259</v>
      </c>
      <c r="K673" s="28" t="s">
        <v>1055</v>
      </c>
      <c r="L673" s="7" t="s">
        <v>11</v>
      </c>
      <c r="M673"/>
      <c r="N673"/>
      <c r="O673" s="5" t="s">
        <v>274</v>
      </c>
      <c r="P673" s="5" t="s">
        <v>275</v>
      </c>
      <c r="Q673" s="5" t="s">
        <v>281</v>
      </c>
      <c r="R673" s="5" t="s">
        <v>274</v>
      </c>
      <c r="S673" s="5" t="s">
        <v>275</v>
      </c>
      <c r="T673" s="33" t="s">
        <v>276</v>
      </c>
      <c r="U673" s="28" t="s">
        <v>1055</v>
      </c>
      <c r="V673" s="20">
        <v>43048</v>
      </c>
      <c r="W673" s="20">
        <v>43048</v>
      </c>
      <c r="X673" s="30">
        <v>381</v>
      </c>
      <c r="Y673">
        <f>400+212+901.08</f>
        <v>1513.08</v>
      </c>
      <c r="Z673">
        <v>86.92</v>
      </c>
      <c r="AA673"/>
      <c r="AB673"/>
      <c r="AC673"/>
      <c r="AD673"/>
      <c r="AE673" s="20">
        <v>43079</v>
      </c>
      <c r="AF673" s="30" t="s">
        <v>554</v>
      </c>
      <c r="AG673" s="30">
        <v>2017</v>
      </c>
      <c r="AH673" s="20">
        <v>43079</v>
      </c>
    </row>
    <row r="674" spans="1:34" ht="38.25">
      <c r="A674">
        <v>2017</v>
      </c>
      <c r="B674" s="30" t="s">
        <v>1005</v>
      </c>
      <c r="C674" t="s">
        <v>2</v>
      </c>
      <c r="D674"/>
      <c r="E674" t="s">
        <v>1056</v>
      </c>
      <c r="F674" t="s">
        <v>1056</v>
      </c>
      <c r="G674"/>
      <c r="H674" s="30" t="s">
        <v>136</v>
      </c>
      <c r="I674" t="s">
        <v>187</v>
      </c>
      <c r="J674" t="s">
        <v>249</v>
      </c>
      <c r="K674" s="28" t="s">
        <v>1057</v>
      </c>
      <c r="L674" s="7" t="s">
        <v>11</v>
      </c>
      <c r="M674"/>
      <c r="N674"/>
      <c r="O674" s="5" t="s">
        <v>274</v>
      </c>
      <c r="P674" s="5" t="s">
        <v>275</v>
      </c>
      <c r="Q674" s="5" t="s">
        <v>281</v>
      </c>
      <c r="R674" s="5" t="s">
        <v>274</v>
      </c>
      <c r="S674" s="5" t="s">
        <v>275</v>
      </c>
      <c r="T674" s="33" t="s">
        <v>279</v>
      </c>
      <c r="U674" s="28" t="s">
        <v>1057</v>
      </c>
      <c r="V674" s="20">
        <v>43047</v>
      </c>
      <c r="W674" s="20">
        <v>43047</v>
      </c>
      <c r="X674" s="30">
        <v>382</v>
      </c>
      <c r="Y674">
        <f>400+800</f>
        <v>1200</v>
      </c>
      <c r="Z674">
        <v>0</v>
      </c>
      <c r="AA674"/>
      <c r="AB674"/>
      <c r="AC674"/>
      <c r="AD674"/>
      <c r="AE674" s="20">
        <v>43079</v>
      </c>
      <c r="AF674" s="30" t="s">
        <v>554</v>
      </c>
      <c r="AG674" s="30">
        <v>2017</v>
      </c>
      <c r="AH674" s="20">
        <v>43079</v>
      </c>
    </row>
    <row r="675" spans="1:34" ht="63.75">
      <c r="A675">
        <v>2017</v>
      </c>
      <c r="B675" s="30" t="s">
        <v>1005</v>
      </c>
      <c r="C675" t="s">
        <v>2</v>
      </c>
      <c r="D675"/>
      <c r="E675" t="s">
        <v>111</v>
      </c>
      <c r="F675" t="s">
        <v>111</v>
      </c>
      <c r="G675"/>
      <c r="H675" s="30" t="s">
        <v>158</v>
      </c>
      <c r="I675" t="s">
        <v>205</v>
      </c>
      <c r="J675" t="s">
        <v>200</v>
      </c>
      <c r="K675" s="28" t="s">
        <v>1058</v>
      </c>
      <c r="L675" s="7" t="s">
        <v>11</v>
      </c>
      <c r="M675"/>
      <c r="N675"/>
      <c r="O675" s="5" t="s">
        <v>274</v>
      </c>
      <c r="P675" s="5" t="s">
        <v>275</v>
      </c>
      <c r="Q675" s="5" t="s">
        <v>281</v>
      </c>
      <c r="R675" s="5" t="s">
        <v>274</v>
      </c>
      <c r="S675" s="5" t="s">
        <v>275</v>
      </c>
      <c r="T675" s="33" t="s">
        <v>276</v>
      </c>
      <c r="U675" s="28" t="s">
        <v>1058</v>
      </c>
      <c r="V675" s="20">
        <v>43048</v>
      </c>
      <c r="W675" s="20">
        <v>43048</v>
      </c>
      <c r="X675" s="30">
        <v>383</v>
      </c>
      <c r="Y675">
        <f>300+1135.67</f>
        <v>1435.67</v>
      </c>
      <c r="Z675">
        <v>64.33</v>
      </c>
      <c r="AA675"/>
      <c r="AB675"/>
      <c r="AC675"/>
      <c r="AD675"/>
      <c r="AE675" s="20">
        <v>43079</v>
      </c>
      <c r="AF675" s="30" t="s">
        <v>554</v>
      </c>
      <c r="AG675" s="30">
        <v>2017</v>
      </c>
      <c r="AH675" s="20">
        <v>43079</v>
      </c>
    </row>
    <row r="676" spans="1:34" ht="38.25">
      <c r="A676">
        <v>2017</v>
      </c>
      <c r="B676" s="30" t="s">
        <v>1005</v>
      </c>
      <c r="C676" t="s">
        <v>2</v>
      </c>
      <c r="D676"/>
      <c r="E676" t="s">
        <v>1030</v>
      </c>
      <c r="F676" t="s">
        <v>1030</v>
      </c>
      <c r="G676"/>
      <c r="H676" s="30" t="s">
        <v>133</v>
      </c>
      <c r="I676" t="s">
        <v>182</v>
      </c>
      <c r="J676" t="s">
        <v>245</v>
      </c>
      <c r="K676" s="28" t="s">
        <v>1059</v>
      </c>
      <c r="L676" s="7" t="s">
        <v>11</v>
      </c>
      <c r="M676"/>
      <c r="N676"/>
      <c r="O676" s="5" t="s">
        <v>274</v>
      </c>
      <c r="P676" s="5" t="s">
        <v>275</v>
      </c>
      <c r="Q676" s="5" t="s">
        <v>281</v>
      </c>
      <c r="R676" s="5" t="s">
        <v>274</v>
      </c>
      <c r="S676" s="5" t="s">
        <v>275</v>
      </c>
      <c r="T676" s="33" t="s">
        <v>279</v>
      </c>
      <c r="U676" s="28" t="s">
        <v>1059</v>
      </c>
      <c r="V676" s="20">
        <v>43047</v>
      </c>
      <c r="W676" s="20">
        <v>43047</v>
      </c>
      <c r="X676" s="30">
        <v>384</v>
      </c>
      <c r="Y676">
        <v>400</v>
      </c>
      <c r="Z676">
        <v>0</v>
      </c>
      <c r="AA676"/>
      <c r="AB676"/>
      <c r="AC676"/>
      <c r="AD676"/>
      <c r="AE676" s="20">
        <v>43079</v>
      </c>
      <c r="AF676" s="30" t="s">
        <v>554</v>
      </c>
      <c r="AG676" s="30">
        <v>2017</v>
      </c>
      <c r="AH676" s="20">
        <v>43079</v>
      </c>
    </row>
    <row r="677" spans="1:34" ht="89.25">
      <c r="A677">
        <v>2017</v>
      </c>
      <c r="B677" s="30" t="s">
        <v>1005</v>
      </c>
      <c r="C677" t="s">
        <v>2</v>
      </c>
      <c r="D677"/>
      <c r="E677" t="s">
        <v>115</v>
      </c>
      <c r="F677" t="s">
        <v>115</v>
      </c>
      <c r="G677"/>
      <c r="H677" s="30" t="s">
        <v>166</v>
      </c>
      <c r="I677" t="s">
        <v>189</v>
      </c>
      <c r="J677" t="s">
        <v>240</v>
      </c>
      <c r="K677" s="28" t="s">
        <v>1060</v>
      </c>
      <c r="L677" s="7" t="s">
        <v>11</v>
      </c>
      <c r="M677"/>
      <c r="N677"/>
      <c r="O677" s="5" t="s">
        <v>274</v>
      </c>
      <c r="P677" s="5" t="s">
        <v>275</v>
      </c>
      <c r="Q677" s="5" t="s">
        <v>281</v>
      </c>
      <c r="R677" s="5" t="s">
        <v>274</v>
      </c>
      <c r="S677" s="5" t="s">
        <v>275</v>
      </c>
      <c r="T677" s="33" t="s">
        <v>276</v>
      </c>
      <c r="U677" s="28" t="s">
        <v>1060</v>
      </c>
      <c r="V677" s="20">
        <v>43048</v>
      </c>
      <c r="W677" s="20">
        <v>43048</v>
      </c>
      <c r="X677" s="30">
        <v>385</v>
      </c>
      <c r="Y677">
        <v>300</v>
      </c>
      <c r="Z677">
        <v>0</v>
      </c>
      <c r="AA677"/>
      <c r="AB677"/>
      <c r="AC677"/>
      <c r="AD677"/>
      <c r="AE677" s="20">
        <v>43079</v>
      </c>
      <c r="AF677" s="30" t="s">
        <v>554</v>
      </c>
      <c r="AG677" s="30">
        <v>2017</v>
      </c>
      <c r="AH677" s="20">
        <v>43079</v>
      </c>
    </row>
    <row r="678" spans="1:34" ht="51">
      <c r="A678">
        <v>2017</v>
      </c>
      <c r="B678" s="30" t="s">
        <v>1005</v>
      </c>
      <c r="C678" t="s">
        <v>2</v>
      </c>
      <c r="D678"/>
      <c r="E678" t="s">
        <v>117</v>
      </c>
      <c r="F678" t="s">
        <v>117</v>
      </c>
      <c r="G678"/>
      <c r="H678" s="30" t="s">
        <v>138</v>
      </c>
      <c r="I678" t="s">
        <v>191</v>
      </c>
      <c r="J678" t="s">
        <v>251</v>
      </c>
      <c r="K678" s="28" t="s">
        <v>1061</v>
      </c>
      <c r="L678" s="7" t="s">
        <v>11</v>
      </c>
      <c r="M678"/>
      <c r="N678"/>
      <c r="O678" s="5" t="s">
        <v>274</v>
      </c>
      <c r="P678" s="5" t="s">
        <v>275</v>
      </c>
      <c r="Q678" s="5" t="s">
        <v>281</v>
      </c>
      <c r="R678" s="5" t="s">
        <v>274</v>
      </c>
      <c r="S678" s="5" t="s">
        <v>275</v>
      </c>
      <c r="T678" s="33" t="s">
        <v>276</v>
      </c>
      <c r="U678" s="28" t="s">
        <v>1061</v>
      </c>
      <c r="V678" s="20">
        <v>43049</v>
      </c>
      <c r="W678" s="20">
        <v>43049</v>
      </c>
      <c r="X678" s="30">
        <v>386</v>
      </c>
      <c r="Y678">
        <f>500+138+1062</f>
        <v>1700</v>
      </c>
      <c r="Z678">
        <v>0</v>
      </c>
      <c r="AA678"/>
      <c r="AB678"/>
      <c r="AC678"/>
      <c r="AD678"/>
      <c r="AE678" s="20">
        <v>43079</v>
      </c>
      <c r="AF678" s="30" t="s">
        <v>554</v>
      </c>
      <c r="AG678" s="30">
        <v>2017</v>
      </c>
      <c r="AH678" s="20">
        <v>43079</v>
      </c>
    </row>
    <row r="679" spans="1:34" ht="51">
      <c r="A679">
        <v>2017</v>
      </c>
      <c r="B679" s="30" t="s">
        <v>1005</v>
      </c>
      <c r="C679" t="s">
        <v>2</v>
      </c>
      <c r="D679"/>
      <c r="E679" t="s">
        <v>714</v>
      </c>
      <c r="F679" t="s">
        <v>714</v>
      </c>
      <c r="G679"/>
      <c r="H679" s="30" t="s">
        <v>1062</v>
      </c>
      <c r="I679" t="s">
        <v>205</v>
      </c>
      <c r="J679"/>
      <c r="K679" s="28" t="s">
        <v>1063</v>
      </c>
      <c r="L679" s="7" t="s">
        <v>11</v>
      </c>
      <c r="M679"/>
      <c r="N679"/>
      <c r="O679" s="5" t="s">
        <v>274</v>
      </c>
      <c r="P679" s="5" t="s">
        <v>275</v>
      </c>
      <c r="Q679" s="5" t="s">
        <v>281</v>
      </c>
      <c r="R679" s="5" t="s">
        <v>274</v>
      </c>
      <c r="S679" s="5" t="s">
        <v>275</v>
      </c>
      <c r="T679" s="33" t="s">
        <v>283</v>
      </c>
      <c r="U679" s="28" t="s">
        <v>1063</v>
      </c>
      <c r="V679" s="20">
        <v>43049</v>
      </c>
      <c r="W679" s="20">
        <v>43049</v>
      </c>
      <c r="X679" s="30">
        <v>387</v>
      </c>
      <c r="Y679">
        <f>300+800</f>
        <v>1100</v>
      </c>
      <c r="Z679">
        <v>0</v>
      </c>
      <c r="AA679"/>
      <c r="AB679"/>
      <c r="AC679"/>
      <c r="AD679"/>
      <c r="AE679" s="20">
        <v>43079</v>
      </c>
      <c r="AF679" s="30" t="s">
        <v>554</v>
      </c>
      <c r="AG679" s="30">
        <v>2017</v>
      </c>
      <c r="AH679" s="20">
        <v>43079</v>
      </c>
    </row>
    <row r="680" spans="1:34" ht="51">
      <c r="A680">
        <v>2017</v>
      </c>
      <c r="B680" s="30" t="s">
        <v>1005</v>
      </c>
      <c r="C680" t="s">
        <v>2</v>
      </c>
      <c r="D680"/>
      <c r="E680" t="s">
        <v>118</v>
      </c>
      <c r="F680" t="s">
        <v>118</v>
      </c>
      <c r="G680"/>
      <c r="H680" s="30" t="s">
        <v>146</v>
      </c>
      <c r="I680" t="s">
        <v>201</v>
      </c>
      <c r="J680" t="s">
        <v>255</v>
      </c>
      <c r="K680" s="28" t="s">
        <v>1064</v>
      </c>
      <c r="L680" s="7" t="s">
        <v>11</v>
      </c>
      <c r="M680"/>
      <c r="N680"/>
      <c r="O680" s="5" t="s">
        <v>274</v>
      </c>
      <c r="P680" s="5" t="s">
        <v>275</v>
      </c>
      <c r="Q680" s="5" t="s">
        <v>281</v>
      </c>
      <c r="R680" s="5" t="s">
        <v>274</v>
      </c>
      <c r="S680" s="5" t="s">
        <v>275</v>
      </c>
      <c r="T680" s="33" t="s">
        <v>276</v>
      </c>
      <c r="U680" s="28" t="s">
        <v>1064</v>
      </c>
      <c r="V680" s="20">
        <v>43049</v>
      </c>
      <c r="W680" s="20">
        <v>43049</v>
      </c>
      <c r="X680" s="30">
        <v>388</v>
      </c>
      <c r="Y680">
        <v>400</v>
      </c>
      <c r="Z680">
        <v>0</v>
      </c>
      <c r="AA680"/>
      <c r="AB680"/>
      <c r="AC680"/>
      <c r="AD680"/>
      <c r="AE680" s="20">
        <v>43079</v>
      </c>
      <c r="AF680" s="30" t="s">
        <v>554</v>
      </c>
      <c r="AG680" s="30">
        <v>2017</v>
      </c>
      <c r="AH680" s="20">
        <v>43079</v>
      </c>
    </row>
    <row r="681" spans="1:34" ht="51">
      <c r="A681">
        <v>2017</v>
      </c>
      <c r="B681" s="30" t="s">
        <v>1005</v>
      </c>
      <c r="C681" t="s">
        <v>2</v>
      </c>
      <c r="D681"/>
      <c r="E681" t="s">
        <v>111</v>
      </c>
      <c r="F681" t="s">
        <v>111</v>
      </c>
      <c r="G681"/>
      <c r="H681" s="30" t="s">
        <v>139</v>
      </c>
      <c r="I681" t="s">
        <v>192</v>
      </c>
      <c r="J681" t="s">
        <v>216</v>
      </c>
      <c r="K681" s="28" t="s">
        <v>1064</v>
      </c>
      <c r="L681" s="7" t="s">
        <v>11</v>
      </c>
      <c r="M681"/>
      <c r="N681"/>
      <c r="O681" s="5" t="s">
        <v>274</v>
      </c>
      <c r="P681" s="5" t="s">
        <v>275</v>
      </c>
      <c r="Q681" s="5" t="s">
        <v>281</v>
      </c>
      <c r="R681" s="5" t="s">
        <v>274</v>
      </c>
      <c r="S681" s="5" t="s">
        <v>275</v>
      </c>
      <c r="T681" s="33" t="s">
        <v>276</v>
      </c>
      <c r="U681" s="28" t="s">
        <v>1064</v>
      </c>
      <c r="V681" s="20">
        <v>43049</v>
      </c>
      <c r="W681" s="20">
        <v>43049</v>
      </c>
      <c r="X681" s="30">
        <v>389</v>
      </c>
      <c r="Y681">
        <v>300</v>
      </c>
      <c r="Z681">
        <v>0</v>
      </c>
      <c r="AA681"/>
      <c r="AB681"/>
      <c r="AC681"/>
      <c r="AD681"/>
      <c r="AE681" s="20">
        <v>43079</v>
      </c>
      <c r="AF681" s="30" t="s">
        <v>554</v>
      </c>
      <c r="AG681" s="30">
        <v>2017</v>
      </c>
      <c r="AH681" s="20">
        <v>43079</v>
      </c>
    </row>
    <row r="682" spans="1:34" ht="51">
      <c r="A682">
        <v>2017</v>
      </c>
      <c r="B682" s="30" t="s">
        <v>1005</v>
      </c>
      <c r="C682" t="s">
        <v>2</v>
      </c>
      <c r="D682"/>
      <c r="E682" t="s">
        <v>111</v>
      </c>
      <c r="F682" t="s">
        <v>111</v>
      </c>
      <c r="G682"/>
      <c r="H682" s="30" t="s">
        <v>143</v>
      </c>
      <c r="I682" t="s">
        <v>197</v>
      </c>
      <c r="J682" t="s">
        <v>224</v>
      </c>
      <c r="K682" s="28" t="s">
        <v>1065</v>
      </c>
      <c r="L682" s="7" t="s">
        <v>11</v>
      </c>
      <c r="M682"/>
      <c r="N682"/>
      <c r="O682" s="5" t="s">
        <v>274</v>
      </c>
      <c r="P682" s="5" t="s">
        <v>275</v>
      </c>
      <c r="Q682" s="5" t="s">
        <v>281</v>
      </c>
      <c r="R682" s="5" t="s">
        <v>274</v>
      </c>
      <c r="S682" s="5" t="s">
        <v>275</v>
      </c>
      <c r="T682" s="33" t="s">
        <v>283</v>
      </c>
      <c r="U682" s="28" t="s">
        <v>1065</v>
      </c>
      <c r="V682" s="20">
        <v>43049</v>
      </c>
      <c r="W682" s="20">
        <v>43049</v>
      </c>
      <c r="X682" s="30">
        <v>390</v>
      </c>
      <c r="Y682">
        <v>300</v>
      </c>
      <c r="Z682">
        <v>0</v>
      </c>
      <c r="AA682"/>
      <c r="AB682"/>
      <c r="AC682"/>
      <c r="AD682"/>
      <c r="AE682" s="20">
        <v>43079</v>
      </c>
      <c r="AF682" s="30" t="s">
        <v>554</v>
      </c>
      <c r="AG682" s="30">
        <v>2017</v>
      </c>
      <c r="AH682" s="20">
        <v>43079</v>
      </c>
    </row>
    <row r="683" spans="1:34" ht="51">
      <c r="A683">
        <v>2017</v>
      </c>
      <c r="B683" s="30" t="s">
        <v>1005</v>
      </c>
      <c r="C683" t="s">
        <v>2</v>
      </c>
      <c r="D683"/>
      <c r="E683" t="s">
        <v>111</v>
      </c>
      <c r="F683" t="s">
        <v>111</v>
      </c>
      <c r="G683"/>
      <c r="H683" s="30" t="s">
        <v>779</v>
      </c>
      <c r="I683" t="s">
        <v>183</v>
      </c>
      <c r="J683" t="s">
        <v>193</v>
      </c>
      <c r="K683" s="28" t="s">
        <v>1066</v>
      </c>
      <c r="L683" s="7" t="s">
        <v>11</v>
      </c>
      <c r="M683"/>
      <c r="N683"/>
      <c r="O683" s="5" t="s">
        <v>274</v>
      </c>
      <c r="P683" s="5" t="s">
        <v>275</v>
      </c>
      <c r="Q683" s="5" t="s">
        <v>281</v>
      </c>
      <c r="R683" s="5" t="s">
        <v>274</v>
      </c>
      <c r="S683" s="5" t="s">
        <v>275</v>
      </c>
      <c r="T683" s="33" t="s">
        <v>283</v>
      </c>
      <c r="U683" s="28" t="s">
        <v>1066</v>
      </c>
      <c r="V683" s="20">
        <v>43049</v>
      </c>
      <c r="W683" s="20">
        <v>43049</v>
      </c>
      <c r="X683" s="30">
        <v>391</v>
      </c>
      <c r="Y683">
        <v>300</v>
      </c>
      <c r="Z683">
        <v>0</v>
      </c>
      <c r="AA683"/>
      <c r="AB683"/>
      <c r="AC683"/>
      <c r="AD683"/>
      <c r="AE683" s="20">
        <v>43079</v>
      </c>
      <c r="AF683" s="30" t="s">
        <v>554</v>
      </c>
      <c r="AG683" s="30">
        <v>2017</v>
      </c>
      <c r="AH683" s="20">
        <v>43079</v>
      </c>
    </row>
    <row r="684" spans="1:34" ht="51">
      <c r="A684">
        <v>2017</v>
      </c>
      <c r="B684" s="30" t="s">
        <v>1005</v>
      </c>
      <c r="C684" t="s">
        <v>2</v>
      </c>
      <c r="D684"/>
      <c r="E684" t="s">
        <v>714</v>
      </c>
      <c r="F684" t="s">
        <v>714</v>
      </c>
      <c r="G684"/>
      <c r="H684" s="30" t="s">
        <v>1062</v>
      </c>
      <c r="I684" t="s">
        <v>205</v>
      </c>
      <c r="J684"/>
      <c r="K684" s="28" t="s">
        <v>1067</v>
      </c>
      <c r="L684" s="7" t="s">
        <v>11</v>
      </c>
      <c r="M684"/>
      <c r="N684"/>
      <c r="O684" s="5" t="s">
        <v>274</v>
      </c>
      <c r="P684" s="5" t="s">
        <v>275</v>
      </c>
      <c r="Q684" s="5" t="s">
        <v>281</v>
      </c>
      <c r="R684" s="5" t="s">
        <v>274</v>
      </c>
      <c r="S684" s="5" t="s">
        <v>275</v>
      </c>
      <c r="T684" s="33" t="s">
        <v>283</v>
      </c>
      <c r="U684" s="28" t="s">
        <v>1067</v>
      </c>
      <c r="V684" s="20">
        <v>43053</v>
      </c>
      <c r="W684" s="20">
        <v>43053</v>
      </c>
      <c r="X684" s="30">
        <v>392</v>
      </c>
      <c r="Y684">
        <f>300+800</f>
        <v>1100</v>
      </c>
      <c r="Z684">
        <v>0</v>
      </c>
      <c r="AA684"/>
      <c r="AB684"/>
      <c r="AC684"/>
      <c r="AD684"/>
      <c r="AE684" s="20">
        <v>43079</v>
      </c>
      <c r="AF684" s="30" t="s">
        <v>554</v>
      </c>
      <c r="AG684" s="30">
        <v>2017</v>
      </c>
      <c r="AH684" s="20">
        <v>43079</v>
      </c>
    </row>
    <row r="685" spans="1:34" ht="51">
      <c r="A685">
        <v>2017</v>
      </c>
      <c r="B685" s="30" t="s">
        <v>1005</v>
      </c>
      <c r="C685" t="s">
        <v>2</v>
      </c>
      <c r="D685"/>
      <c r="E685" t="s">
        <v>714</v>
      </c>
      <c r="F685" t="s">
        <v>714</v>
      </c>
      <c r="G685"/>
      <c r="H685" s="30" t="s">
        <v>1062</v>
      </c>
      <c r="I685" t="s">
        <v>205</v>
      </c>
      <c r="J685"/>
      <c r="K685" s="28" t="s">
        <v>1068</v>
      </c>
      <c r="L685" s="7" t="s">
        <v>11</v>
      </c>
      <c r="M685"/>
      <c r="N685"/>
      <c r="O685" s="5" t="s">
        <v>274</v>
      </c>
      <c r="P685" s="5" t="s">
        <v>275</v>
      </c>
      <c r="Q685" s="5" t="s">
        <v>281</v>
      </c>
      <c r="R685" s="5" t="s">
        <v>274</v>
      </c>
      <c r="S685" s="5" t="s">
        <v>275</v>
      </c>
      <c r="T685" s="33" t="s">
        <v>283</v>
      </c>
      <c r="U685" s="28" t="s">
        <v>1068</v>
      </c>
      <c r="V685" s="20">
        <v>43056</v>
      </c>
      <c r="W685" s="20">
        <v>43056</v>
      </c>
      <c r="X685" s="30">
        <v>393</v>
      </c>
      <c r="Y685">
        <v>1100</v>
      </c>
      <c r="Z685">
        <v>0</v>
      </c>
      <c r="AA685"/>
      <c r="AB685"/>
      <c r="AC685"/>
      <c r="AD685"/>
      <c r="AE685" s="20">
        <v>43079</v>
      </c>
      <c r="AF685" s="30" t="s">
        <v>554</v>
      </c>
      <c r="AG685" s="30">
        <v>2017</v>
      </c>
      <c r="AH685" s="20">
        <v>43079</v>
      </c>
    </row>
    <row r="686" spans="1:34" ht="51">
      <c r="A686">
        <v>2017</v>
      </c>
      <c r="B686" s="30" t="s">
        <v>1005</v>
      </c>
      <c r="C686" t="s">
        <v>2</v>
      </c>
      <c r="D686"/>
      <c r="E686" t="s">
        <v>112</v>
      </c>
      <c r="F686" t="s">
        <v>112</v>
      </c>
      <c r="G686"/>
      <c r="H686" s="30" t="s">
        <v>179</v>
      </c>
      <c r="I686" t="s">
        <v>184</v>
      </c>
      <c r="J686" t="s">
        <v>246</v>
      </c>
      <c r="K686" s="28" t="s">
        <v>1069</v>
      </c>
      <c r="L686" s="7" t="s">
        <v>11</v>
      </c>
      <c r="M686"/>
      <c r="N686"/>
      <c r="O686" s="5" t="s">
        <v>274</v>
      </c>
      <c r="P686" s="5" t="s">
        <v>275</v>
      </c>
      <c r="Q686" s="5" t="s">
        <v>281</v>
      </c>
      <c r="R686" s="5" t="s">
        <v>274</v>
      </c>
      <c r="S686" s="5" t="s">
        <v>275</v>
      </c>
      <c r="T686" s="33" t="s">
        <v>282</v>
      </c>
      <c r="U686" s="28" t="s">
        <v>1069</v>
      </c>
      <c r="V686" s="20">
        <v>43055</v>
      </c>
      <c r="W686" s="20">
        <v>43055</v>
      </c>
      <c r="X686" s="30">
        <v>394</v>
      </c>
      <c r="Y686">
        <f>300+920</f>
        <v>1220</v>
      </c>
      <c r="Z686">
        <v>80</v>
      </c>
      <c r="AA686"/>
      <c r="AB686"/>
      <c r="AC686"/>
      <c r="AD686"/>
      <c r="AE686" s="20">
        <v>43079</v>
      </c>
      <c r="AF686" s="30" t="s">
        <v>554</v>
      </c>
      <c r="AG686" s="30">
        <v>2017</v>
      </c>
      <c r="AH686" s="20">
        <v>43079</v>
      </c>
    </row>
    <row r="687" spans="1:34" ht="51">
      <c r="A687">
        <v>2017</v>
      </c>
      <c r="B687" s="30" t="s">
        <v>1005</v>
      </c>
      <c r="C687" t="s">
        <v>2</v>
      </c>
      <c r="D687"/>
      <c r="E687" t="s">
        <v>111</v>
      </c>
      <c r="F687" t="s">
        <v>111</v>
      </c>
      <c r="G687"/>
      <c r="H687" s="30" t="s">
        <v>143</v>
      </c>
      <c r="I687" t="s">
        <v>197</v>
      </c>
      <c r="J687" t="s">
        <v>224</v>
      </c>
      <c r="K687" s="28" t="s">
        <v>1070</v>
      </c>
      <c r="L687" s="7" t="s">
        <v>11</v>
      </c>
      <c r="M687"/>
      <c r="N687"/>
      <c r="O687" s="5" t="s">
        <v>274</v>
      </c>
      <c r="P687" s="5" t="s">
        <v>275</v>
      </c>
      <c r="Q687" s="5" t="s">
        <v>281</v>
      </c>
      <c r="R687" s="5" t="s">
        <v>274</v>
      </c>
      <c r="S687" s="5" t="s">
        <v>275</v>
      </c>
      <c r="T687" s="33" t="s">
        <v>283</v>
      </c>
      <c r="U687" s="28" t="s">
        <v>1070</v>
      </c>
      <c r="V687" s="20">
        <v>43053</v>
      </c>
      <c r="W687" s="20">
        <v>43053</v>
      </c>
      <c r="X687" s="30">
        <v>395</v>
      </c>
      <c r="Y687">
        <v>300</v>
      </c>
      <c r="Z687">
        <v>0</v>
      </c>
      <c r="AA687"/>
      <c r="AB687"/>
      <c r="AC687"/>
      <c r="AD687"/>
      <c r="AE687" s="20">
        <v>43079</v>
      </c>
      <c r="AF687" s="30" t="s">
        <v>554</v>
      </c>
      <c r="AG687" s="30">
        <v>2017</v>
      </c>
      <c r="AH687" s="20">
        <v>43079</v>
      </c>
    </row>
    <row r="688" spans="1:34" ht="51">
      <c r="A688">
        <v>2017</v>
      </c>
      <c r="B688" s="30" t="s">
        <v>1005</v>
      </c>
      <c r="C688" t="s">
        <v>2</v>
      </c>
      <c r="D688"/>
      <c r="E688" t="s">
        <v>111</v>
      </c>
      <c r="F688" t="s">
        <v>111</v>
      </c>
      <c r="G688"/>
      <c r="H688" s="30" t="s">
        <v>779</v>
      </c>
      <c r="I688" t="s">
        <v>183</v>
      </c>
      <c r="J688" t="s">
        <v>193</v>
      </c>
      <c r="K688" s="28" t="s">
        <v>1070</v>
      </c>
      <c r="L688" s="7" t="s">
        <v>11</v>
      </c>
      <c r="M688"/>
      <c r="N688"/>
      <c r="O688" s="5" t="s">
        <v>274</v>
      </c>
      <c r="P688" s="5" t="s">
        <v>275</v>
      </c>
      <c r="Q688" s="5" t="s">
        <v>281</v>
      </c>
      <c r="R688" s="5" t="s">
        <v>274</v>
      </c>
      <c r="S688" s="5" t="s">
        <v>275</v>
      </c>
      <c r="T688" s="33" t="s">
        <v>283</v>
      </c>
      <c r="U688" s="28" t="s">
        <v>1070</v>
      </c>
      <c r="V688" s="20">
        <v>43053</v>
      </c>
      <c r="W688" s="20">
        <v>43053</v>
      </c>
      <c r="X688" s="30">
        <v>396</v>
      </c>
      <c r="Y688">
        <v>300</v>
      </c>
      <c r="Z688">
        <v>0</v>
      </c>
      <c r="AA688"/>
      <c r="AB688"/>
      <c r="AC688"/>
      <c r="AD688"/>
      <c r="AE688" s="20">
        <v>43079</v>
      </c>
      <c r="AF688" s="30" t="s">
        <v>554</v>
      </c>
      <c r="AG688" s="30">
        <v>2017</v>
      </c>
      <c r="AH688" s="20">
        <v>43079</v>
      </c>
    </row>
    <row r="689" spans="1:34" ht="51">
      <c r="A689">
        <v>2017</v>
      </c>
      <c r="B689" s="30" t="s">
        <v>1005</v>
      </c>
      <c r="C689" t="s">
        <v>2</v>
      </c>
      <c r="D689"/>
      <c r="E689" t="s">
        <v>111</v>
      </c>
      <c r="F689" t="s">
        <v>111</v>
      </c>
      <c r="G689"/>
      <c r="H689" s="30" t="s">
        <v>143</v>
      </c>
      <c r="I689" t="s">
        <v>197</v>
      </c>
      <c r="J689" t="s">
        <v>224</v>
      </c>
      <c r="K689" s="28" t="s">
        <v>1071</v>
      </c>
      <c r="L689" s="7" t="s">
        <v>11</v>
      </c>
      <c r="M689"/>
      <c r="N689"/>
      <c r="O689" s="5" t="s">
        <v>274</v>
      </c>
      <c r="P689" s="5" t="s">
        <v>275</v>
      </c>
      <c r="Q689" s="5" t="s">
        <v>281</v>
      </c>
      <c r="R689" s="5" t="s">
        <v>274</v>
      </c>
      <c r="S689" s="5" t="s">
        <v>275</v>
      </c>
      <c r="T689" s="33" t="s">
        <v>283</v>
      </c>
      <c r="U689" s="28" t="s">
        <v>1071</v>
      </c>
      <c r="V689" s="20">
        <v>43056</v>
      </c>
      <c r="W689" s="20">
        <v>43056</v>
      </c>
      <c r="X689" s="30">
        <v>397</v>
      </c>
      <c r="Y689">
        <v>300</v>
      </c>
      <c r="Z689">
        <v>0</v>
      </c>
      <c r="AA689"/>
      <c r="AB689"/>
      <c r="AC689"/>
      <c r="AD689"/>
      <c r="AE689" s="20">
        <v>43079</v>
      </c>
      <c r="AF689" s="30" t="s">
        <v>554</v>
      </c>
      <c r="AG689" s="30">
        <v>2017</v>
      </c>
      <c r="AH689" s="20">
        <v>43079</v>
      </c>
    </row>
    <row r="690" spans="1:34" ht="51">
      <c r="A690">
        <v>2017</v>
      </c>
      <c r="B690" s="30" t="s">
        <v>1005</v>
      </c>
      <c r="C690" t="s">
        <v>2</v>
      </c>
      <c r="D690"/>
      <c r="E690" t="s">
        <v>111</v>
      </c>
      <c r="F690" t="s">
        <v>111</v>
      </c>
      <c r="G690"/>
      <c r="H690" s="30" t="s">
        <v>779</v>
      </c>
      <c r="I690" t="s">
        <v>183</v>
      </c>
      <c r="J690" t="s">
        <v>193</v>
      </c>
      <c r="K690" s="28" t="s">
        <v>1071</v>
      </c>
      <c r="L690" s="7" t="s">
        <v>11</v>
      </c>
      <c r="M690"/>
      <c r="N690"/>
      <c r="O690" s="5" t="s">
        <v>274</v>
      </c>
      <c r="P690" s="5" t="s">
        <v>275</v>
      </c>
      <c r="Q690" s="5" t="s">
        <v>281</v>
      </c>
      <c r="R690" s="5" t="s">
        <v>274</v>
      </c>
      <c r="S690" s="5" t="s">
        <v>275</v>
      </c>
      <c r="T690" s="33" t="s">
        <v>283</v>
      </c>
      <c r="U690" s="28" t="s">
        <v>1071</v>
      </c>
      <c r="V690" s="20">
        <v>43056</v>
      </c>
      <c r="W690" s="20">
        <v>43056</v>
      </c>
      <c r="X690" s="30">
        <v>398</v>
      </c>
      <c r="Y690">
        <v>300</v>
      </c>
      <c r="Z690">
        <v>0</v>
      </c>
      <c r="AA690"/>
      <c r="AB690"/>
      <c r="AC690"/>
      <c r="AD690"/>
      <c r="AE690" s="20">
        <v>43079</v>
      </c>
      <c r="AF690" s="30" t="s">
        <v>554</v>
      </c>
      <c r="AG690" s="30">
        <v>2017</v>
      </c>
      <c r="AH690" s="20">
        <v>43079</v>
      </c>
    </row>
    <row r="691" spans="1:34" ht="51">
      <c r="A691">
        <v>2017</v>
      </c>
      <c r="B691" s="30" t="s">
        <v>1005</v>
      </c>
      <c r="C691" t="s">
        <v>2</v>
      </c>
      <c r="D691"/>
      <c r="E691" t="s">
        <v>1030</v>
      </c>
      <c r="F691" t="s">
        <v>1030</v>
      </c>
      <c r="G691"/>
      <c r="H691" s="30" t="s">
        <v>133</v>
      </c>
      <c r="I691" t="s">
        <v>182</v>
      </c>
      <c r="J691" t="s">
        <v>245</v>
      </c>
      <c r="K691" s="28" t="s">
        <v>1072</v>
      </c>
      <c r="L691" s="7" t="s">
        <v>11</v>
      </c>
      <c r="M691"/>
      <c r="N691"/>
      <c r="O691" s="5" t="s">
        <v>274</v>
      </c>
      <c r="P691" s="5" t="s">
        <v>275</v>
      </c>
      <c r="Q691" s="5" t="s">
        <v>281</v>
      </c>
      <c r="R691" s="5" t="s">
        <v>274</v>
      </c>
      <c r="S691" s="5" t="s">
        <v>275</v>
      </c>
      <c r="T691" s="33" t="s">
        <v>283</v>
      </c>
      <c r="U691" s="28" t="s">
        <v>1072</v>
      </c>
      <c r="V691" s="20">
        <v>43053</v>
      </c>
      <c r="W691" s="20">
        <v>43053</v>
      </c>
      <c r="X691" s="30">
        <v>399</v>
      </c>
      <c r="Y691">
        <v>400</v>
      </c>
      <c r="Z691">
        <v>0</v>
      </c>
      <c r="AA691"/>
      <c r="AB691"/>
      <c r="AC691"/>
      <c r="AD691"/>
      <c r="AE691" s="20">
        <v>43079</v>
      </c>
      <c r="AF691" s="30" t="s">
        <v>554</v>
      </c>
      <c r="AG691" s="30">
        <v>2017</v>
      </c>
      <c r="AH691" s="20">
        <v>43079</v>
      </c>
    </row>
    <row r="692" spans="1:34" ht="51">
      <c r="A692">
        <v>2017</v>
      </c>
      <c r="B692" s="30" t="s">
        <v>1005</v>
      </c>
      <c r="C692" t="s">
        <v>2</v>
      </c>
      <c r="D692"/>
      <c r="E692" t="s">
        <v>1030</v>
      </c>
      <c r="F692" t="s">
        <v>1030</v>
      </c>
      <c r="G692"/>
      <c r="H692" s="30" t="s">
        <v>133</v>
      </c>
      <c r="I692" t="s">
        <v>182</v>
      </c>
      <c r="J692" t="s">
        <v>245</v>
      </c>
      <c r="K692" s="28" t="s">
        <v>1071</v>
      </c>
      <c r="L692" s="7" t="s">
        <v>11</v>
      </c>
      <c r="M692"/>
      <c r="N692"/>
      <c r="O692" s="5" t="s">
        <v>274</v>
      </c>
      <c r="P692" s="5" t="s">
        <v>275</v>
      </c>
      <c r="Q692" s="5" t="s">
        <v>281</v>
      </c>
      <c r="R692" s="5" t="s">
        <v>274</v>
      </c>
      <c r="S692" s="5" t="s">
        <v>275</v>
      </c>
      <c r="T692" s="33" t="s">
        <v>283</v>
      </c>
      <c r="U692" s="28" t="s">
        <v>1071</v>
      </c>
      <c r="V692" s="20">
        <v>43056</v>
      </c>
      <c r="W692" s="20">
        <v>43056</v>
      </c>
      <c r="X692" s="30">
        <v>400</v>
      </c>
      <c r="Y692">
        <v>400</v>
      </c>
      <c r="Z692">
        <v>0</v>
      </c>
      <c r="AA692"/>
      <c r="AB692"/>
      <c r="AC692"/>
      <c r="AD692"/>
      <c r="AE692" s="20">
        <v>43079</v>
      </c>
      <c r="AF692" s="30" t="s">
        <v>554</v>
      </c>
      <c r="AG692" s="30">
        <v>2017</v>
      </c>
      <c r="AH692" s="20">
        <v>43079</v>
      </c>
    </row>
    <row r="693" spans="1:34" ht="38.25">
      <c r="A693">
        <v>2017</v>
      </c>
      <c r="B693" s="30" t="s">
        <v>1005</v>
      </c>
      <c r="C693" t="s">
        <v>2</v>
      </c>
      <c r="D693"/>
      <c r="E693" t="s">
        <v>119</v>
      </c>
      <c r="F693" t="s">
        <v>119</v>
      </c>
      <c r="G693"/>
      <c r="H693" s="30" t="s">
        <v>683</v>
      </c>
      <c r="I693" t="s">
        <v>217</v>
      </c>
      <c r="J693" t="s">
        <v>220</v>
      </c>
      <c r="K693" s="28" t="s">
        <v>1073</v>
      </c>
      <c r="L693" s="7" t="s">
        <v>11</v>
      </c>
      <c r="M693"/>
      <c r="N693"/>
      <c r="O693" s="5" t="s">
        <v>274</v>
      </c>
      <c r="P693" s="5" t="s">
        <v>275</v>
      </c>
      <c r="Q693" s="5" t="s">
        <v>279</v>
      </c>
      <c r="R693" s="5" t="s">
        <v>274</v>
      </c>
      <c r="S693" s="5" t="s">
        <v>275</v>
      </c>
      <c r="T693" s="33" t="s">
        <v>281</v>
      </c>
      <c r="U693" s="28" t="s">
        <v>1073</v>
      </c>
      <c r="V693" s="20">
        <v>43052</v>
      </c>
      <c r="W693" s="20">
        <v>43052</v>
      </c>
      <c r="X693" s="30">
        <v>401</v>
      </c>
      <c r="Y693">
        <v>1000</v>
      </c>
      <c r="Z693">
        <v>0</v>
      </c>
      <c r="AA693"/>
      <c r="AB693"/>
      <c r="AC693"/>
      <c r="AD693"/>
      <c r="AE693" s="20">
        <v>43079</v>
      </c>
      <c r="AF693" s="30" t="s">
        <v>554</v>
      </c>
      <c r="AG693" s="30">
        <v>2017</v>
      </c>
      <c r="AH693" s="20">
        <v>43079</v>
      </c>
    </row>
    <row r="694" spans="1:34" ht="38.25">
      <c r="A694">
        <v>2017</v>
      </c>
      <c r="B694" s="30" t="s">
        <v>1005</v>
      </c>
      <c r="C694" t="s">
        <v>2</v>
      </c>
      <c r="D694"/>
      <c r="E694" t="s">
        <v>111</v>
      </c>
      <c r="F694" t="s">
        <v>111</v>
      </c>
      <c r="G694"/>
      <c r="H694" s="30" t="s">
        <v>139</v>
      </c>
      <c r="I694" t="s">
        <v>192</v>
      </c>
      <c r="J694" t="s">
        <v>216</v>
      </c>
      <c r="K694" s="28" t="s">
        <v>1074</v>
      </c>
      <c r="L694" s="7" t="s">
        <v>11</v>
      </c>
      <c r="M694"/>
      <c r="N694"/>
      <c r="O694" s="5" t="s">
        <v>274</v>
      </c>
      <c r="P694" s="5" t="s">
        <v>275</v>
      </c>
      <c r="Q694" s="5" t="s">
        <v>281</v>
      </c>
      <c r="R694" s="5" t="s">
        <v>274</v>
      </c>
      <c r="S694" s="5" t="s">
        <v>275</v>
      </c>
      <c r="T694" s="33" t="s">
        <v>276</v>
      </c>
      <c r="U694" s="28" t="s">
        <v>1074</v>
      </c>
      <c r="V694" s="20">
        <v>43055</v>
      </c>
      <c r="W694" s="20">
        <v>43055</v>
      </c>
      <c r="X694" s="30">
        <v>402</v>
      </c>
      <c r="Y694">
        <f>300+64+1136</f>
        <v>1500</v>
      </c>
      <c r="Z694">
        <v>0</v>
      </c>
      <c r="AA694"/>
      <c r="AB694"/>
      <c r="AC694"/>
      <c r="AD694"/>
      <c r="AE694" s="20">
        <v>43079</v>
      </c>
      <c r="AF694" s="30" t="s">
        <v>554</v>
      </c>
      <c r="AG694" s="30">
        <v>2017</v>
      </c>
      <c r="AH694" s="20">
        <v>43079</v>
      </c>
    </row>
    <row r="695" spans="1:34" ht="38.25">
      <c r="A695">
        <v>2017</v>
      </c>
      <c r="B695" s="30" t="s">
        <v>1005</v>
      </c>
      <c r="C695" t="s">
        <v>2</v>
      </c>
      <c r="D695"/>
      <c r="E695" t="s">
        <v>111</v>
      </c>
      <c r="F695" t="s">
        <v>111</v>
      </c>
      <c r="G695"/>
      <c r="H695" s="30" t="s">
        <v>806</v>
      </c>
      <c r="I695" t="s">
        <v>259</v>
      </c>
      <c r="J695" t="s">
        <v>807</v>
      </c>
      <c r="K695" s="28" t="s">
        <v>1075</v>
      </c>
      <c r="L695" s="7" t="s">
        <v>11</v>
      </c>
      <c r="M695"/>
      <c r="N695"/>
      <c r="O695" s="5" t="s">
        <v>274</v>
      </c>
      <c r="P695" s="5" t="s">
        <v>275</v>
      </c>
      <c r="Q695" s="5" t="s">
        <v>281</v>
      </c>
      <c r="R695" s="5" t="s">
        <v>274</v>
      </c>
      <c r="S695" s="5" t="s">
        <v>275</v>
      </c>
      <c r="T695" s="33" t="s">
        <v>279</v>
      </c>
      <c r="U695" s="28" t="s">
        <v>1075</v>
      </c>
      <c r="V695" s="20">
        <v>42995</v>
      </c>
      <c r="W695" s="20">
        <v>42995</v>
      </c>
      <c r="X695" s="30">
        <v>403</v>
      </c>
      <c r="Y695">
        <f>300+800</f>
        <v>1100</v>
      </c>
      <c r="Z695">
        <v>0</v>
      </c>
      <c r="AA695"/>
      <c r="AB695"/>
      <c r="AC695"/>
      <c r="AD695"/>
      <c r="AE695" s="20">
        <v>43079</v>
      </c>
      <c r="AF695" s="30" t="s">
        <v>554</v>
      </c>
      <c r="AG695" s="30">
        <v>2017</v>
      </c>
      <c r="AH695" s="20">
        <v>43079</v>
      </c>
    </row>
    <row r="696" spans="1:34" ht="63.75">
      <c r="A696">
        <v>2017</v>
      </c>
      <c r="B696" s="30" t="s">
        <v>1005</v>
      </c>
      <c r="C696" t="s">
        <v>2</v>
      </c>
      <c r="D696"/>
      <c r="E696" t="s">
        <v>119</v>
      </c>
      <c r="F696" t="s">
        <v>119</v>
      </c>
      <c r="G696"/>
      <c r="H696" s="30" t="s">
        <v>941</v>
      </c>
      <c r="I696" t="s">
        <v>942</v>
      </c>
      <c r="J696" t="s">
        <v>192</v>
      </c>
      <c r="K696" s="28" t="s">
        <v>1076</v>
      </c>
      <c r="L696" s="7" t="s">
        <v>11</v>
      </c>
      <c r="M696"/>
      <c r="N696"/>
      <c r="O696" s="5" t="s">
        <v>274</v>
      </c>
      <c r="P696" s="5" t="s">
        <v>275</v>
      </c>
      <c r="Q696" s="5" t="s">
        <v>281</v>
      </c>
      <c r="R696" s="5" t="s">
        <v>274</v>
      </c>
      <c r="S696" s="5" t="s">
        <v>275</v>
      </c>
      <c r="T696" s="33" t="s">
        <v>279</v>
      </c>
      <c r="U696" s="28" t="s">
        <v>1076</v>
      </c>
      <c r="V696" s="20">
        <v>43063</v>
      </c>
      <c r="W696" s="20">
        <v>43063</v>
      </c>
      <c r="X696" s="30">
        <v>404</v>
      </c>
      <c r="Y696">
        <f>400+600</f>
        <v>1000</v>
      </c>
      <c r="Z696">
        <v>0</v>
      </c>
      <c r="AA696"/>
      <c r="AB696"/>
      <c r="AC696"/>
      <c r="AD696"/>
      <c r="AE696" s="20">
        <v>43079</v>
      </c>
      <c r="AF696" s="30" t="s">
        <v>554</v>
      </c>
      <c r="AG696" s="30">
        <v>2017</v>
      </c>
      <c r="AH696" s="20">
        <v>43079</v>
      </c>
    </row>
    <row r="697" spans="1:34" ht="38.25">
      <c r="A697">
        <v>2017</v>
      </c>
      <c r="B697" s="30" t="s">
        <v>1005</v>
      </c>
      <c r="C697" t="s">
        <v>2</v>
      </c>
      <c r="D697"/>
      <c r="E697" t="s">
        <v>112</v>
      </c>
      <c r="F697" t="s">
        <v>112</v>
      </c>
      <c r="G697"/>
      <c r="H697" s="30" t="s">
        <v>179</v>
      </c>
      <c r="I697" t="s">
        <v>184</v>
      </c>
      <c r="J697" t="s">
        <v>246</v>
      </c>
      <c r="K697" s="28" t="s">
        <v>1077</v>
      </c>
      <c r="L697" s="7" t="s">
        <v>11</v>
      </c>
      <c r="M697"/>
      <c r="N697"/>
      <c r="O697" s="5" t="s">
        <v>274</v>
      </c>
      <c r="P697" s="5" t="s">
        <v>275</v>
      </c>
      <c r="Q697" s="5" t="s">
        <v>281</v>
      </c>
      <c r="R697" s="5" t="s">
        <v>274</v>
      </c>
      <c r="S697" s="5" t="s">
        <v>275</v>
      </c>
      <c r="T697" s="33" t="s">
        <v>276</v>
      </c>
      <c r="U697" s="28" t="s">
        <v>1077</v>
      </c>
      <c r="V697" s="20">
        <v>43066</v>
      </c>
      <c r="W697" s="20">
        <v>43066</v>
      </c>
      <c r="X697" s="30">
        <v>405</v>
      </c>
      <c r="Y697">
        <v>2000</v>
      </c>
      <c r="Z697">
        <v>0</v>
      </c>
      <c r="AA697"/>
      <c r="AB697"/>
      <c r="AC697"/>
      <c r="AD697"/>
      <c r="AE697" s="20">
        <v>43079</v>
      </c>
      <c r="AF697" s="30" t="s">
        <v>554</v>
      </c>
      <c r="AG697" s="30">
        <v>2017</v>
      </c>
      <c r="AH697" s="20">
        <v>43079</v>
      </c>
    </row>
    <row r="698" spans="1:34" ht="63.75">
      <c r="A698">
        <v>2017</v>
      </c>
      <c r="B698" s="30" t="s">
        <v>1005</v>
      </c>
      <c r="C698" t="s">
        <v>2</v>
      </c>
      <c r="D698"/>
      <c r="E698" t="s">
        <v>119</v>
      </c>
      <c r="F698" t="s">
        <v>119</v>
      </c>
      <c r="G698"/>
      <c r="H698" s="30" t="s">
        <v>1078</v>
      </c>
      <c r="I698" t="s">
        <v>300</v>
      </c>
      <c r="J698" t="s">
        <v>666</v>
      </c>
      <c r="K698" s="28" t="s">
        <v>1079</v>
      </c>
      <c r="L698" s="7" t="s">
        <v>11</v>
      </c>
      <c r="M698"/>
      <c r="N698"/>
      <c r="O698" s="5" t="s">
        <v>274</v>
      </c>
      <c r="P698" s="5" t="s">
        <v>275</v>
      </c>
      <c r="Q698" s="5" t="s">
        <v>279</v>
      </c>
      <c r="R698" s="5" t="s">
        <v>274</v>
      </c>
      <c r="S698" s="5" t="s">
        <v>275</v>
      </c>
      <c r="T698" s="33" t="s">
        <v>281</v>
      </c>
      <c r="U698" s="28" t="s">
        <v>1079</v>
      </c>
      <c r="V698" s="20">
        <v>43068</v>
      </c>
      <c r="W698" s="20">
        <v>43068</v>
      </c>
      <c r="X698" s="30">
        <v>406</v>
      </c>
      <c r="Y698">
        <v>300</v>
      </c>
      <c r="Z698">
        <v>0</v>
      </c>
      <c r="AA698"/>
      <c r="AB698"/>
      <c r="AC698"/>
      <c r="AD698"/>
      <c r="AE698" s="20">
        <v>43079</v>
      </c>
      <c r="AF698" s="30" t="s">
        <v>554</v>
      </c>
      <c r="AG698" s="30">
        <v>2017</v>
      </c>
      <c r="AH698" s="20">
        <v>43079</v>
      </c>
    </row>
    <row r="699" spans="1:34" ht="38.25">
      <c r="A699">
        <v>2017</v>
      </c>
      <c r="B699" s="30" t="s">
        <v>1005</v>
      </c>
      <c r="C699" t="s">
        <v>2</v>
      </c>
      <c r="D699"/>
      <c r="E699" t="s">
        <v>115</v>
      </c>
      <c r="F699" t="s">
        <v>115</v>
      </c>
      <c r="G699"/>
      <c r="H699" s="30" t="s">
        <v>166</v>
      </c>
      <c r="I699" t="s">
        <v>189</v>
      </c>
      <c r="J699" t="s">
        <v>240</v>
      </c>
      <c r="K699" s="28" t="s">
        <v>1080</v>
      </c>
      <c r="L699" s="7" t="s">
        <v>11</v>
      </c>
      <c r="M699"/>
      <c r="N699"/>
      <c r="O699" s="5" t="s">
        <v>274</v>
      </c>
      <c r="P699" s="5" t="s">
        <v>275</v>
      </c>
      <c r="Q699" s="5" t="s">
        <v>281</v>
      </c>
      <c r="R699" s="5" t="s">
        <v>274</v>
      </c>
      <c r="S699" s="5" t="s">
        <v>275</v>
      </c>
      <c r="T699" s="33" t="s">
        <v>276</v>
      </c>
      <c r="U699" s="28" t="s">
        <v>1080</v>
      </c>
      <c r="V699" s="20">
        <v>43069</v>
      </c>
      <c r="W699" s="20">
        <v>43069</v>
      </c>
      <c r="X699" s="30">
        <v>407</v>
      </c>
      <c r="Y699">
        <v>300</v>
      </c>
      <c r="Z699">
        <v>0</v>
      </c>
      <c r="AA699"/>
      <c r="AB699"/>
      <c r="AC699"/>
      <c r="AD699"/>
      <c r="AE699" s="20">
        <v>43079</v>
      </c>
      <c r="AF699" s="30" t="s">
        <v>554</v>
      </c>
      <c r="AG699" s="30">
        <v>2017</v>
      </c>
      <c r="AH699" s="20">
        <v>43079</v>
      </c>
    </row>
    <row r="700" spans="1:34" ht="76.5">
      <c r="A700">
        <v>2017</v>
      </c>
      <c r="B700" s="30" t="s">
        <v>1005</v>
      </c>
      <c r="C700" t="s">
        <v>2</v>
      </c>
      <c r="D700"/>
      <c r="E700" t="s">
        <v>119</v>
      </c>
      <c r="F700" t="s">
        <v>119</v>
      </c>
      <c r="G700"/>
      <c r="H700" s="30" t="s">
        <v>683</v>
      </c>
      <c r="I700" t="s">
        <v>217</v>
      </c>
      <c r="J700" t="s">
        <v>220</v>
      </c>
      <c r="K700" s="28" t="s">
        <v>1081</v>
      </c>
      <c r="L700" s="7" t="s">
        <v>11</v>
      </c>
      <c r="M700"/>
      <c r="N700"/>
      <c r="O700" s="5" t="s">
        <v>274</v>
      </c>
      <c r="P700" s="5" t="s">
        <v>275</v>
      </c>
      <c r="Q700" s="5" t="s">
        <v>279</v>
      </c>
      <c r="R700" s="5" t="s">
        <v>274</v>
      </c>
      <c r="S700" s="5" t="s">
        <v>275</v>
      </c>
      <c r="T700" s="33" t="s">
        <v>281</v>
      </c>
      <c r="U700" s="28" t="s">
        <v>1081</v>
      </c>
      <c r="V700" s="20">
        <v>43068</v>
      </c>
      <c r="W700" s="20">
        <v>43068</v>
      </c>
      <c r="X700" s="30">
        <v>408</v>
      </c>
      <c r="Y700">
        <f>300+800</f>
        <v>1100</v>
      </c>
      <c r="Z700">
        <v>0</v>
      </c>
      <c r="AA700"/>
      <c r="AB700"/>
      <c r="AC700"/>
      <c r="AD700"/>
      <c r="AE700" s="20">
        <v>43079</v>
      </c>
      <c r="AF700" s="30" t="s">
        <v>554</v>
      </c>
      <c r="AG700" s="30">
        <v>2017</v>
      </c>
      <c r="AH700" s="20">
        <v>43079</v>
      </c>
    </row>
    <row r="701" spans="1:34" ht="38.25">
      <c r="A701">
        <v>2017</v>
      </c>
      <c r="B701" s="30" t="s">
        <v>1005</v>
      </c>
      <c r="C701" t="s">
        <v>2</v>
      </c>
      <c r="D701"/>
      <c r="E701" t="s">
        <v>812</v>
      </c>
      <c r="F701" t="s">
        <v>812</v>
      </c>
      <c r="G701"/>
      <c r="H701" s="30" t="s">
        <v>170</v>
      </c>
      <c r="I701" t="s">
        <v>221</v>
      </c>
      <c r="J701" t="s">
        <v>205</v>
      </c>
      <c r="K701" s="28" t="s">
        <v>1080</v>
      </c>
      <c r="L701" s="7" t="s">
        <v>11</v>
      </c>
      <c r="M701"/>
      <c r="N701"/>
      <c r="O701" s="5" t="s">
        <v>274</v>
      </c>
      <c r="P701" s="5" t="s">
        <v>275</v>
      </c>
      <c r="Q701" s="5" t="s">
        <v>281</v>
      </c>
      <c r="R701" s="5" t="s">
        <v>274</v>
      </c>
      <c r="S701" s="5" t="s">
        <v>275</v>
      </c>
      <c r="T701" s="33" t="s">
        <v>276</v>
      </c>
      <c r="U701" s="28" t="s">
        <v>1080</v>
      </c>
      <c r="V701" s="20">
        <v>43069</v>
      </c>
      <c r="W701" s="20">
        <v>43069</v>
      </c>
      <c r="X701" s="30">
        <v>409</v>
      </c>
      <c r="Y701">
        <v>300</v>
      </c>
      <c r="Z701">
        <v>0</v>
      </c>
      <c r="AA701"/>
      <c r="AB701"/>
      <c r="AC701"/>
      <c r="AD701"/>
      <c r="AE701" s="20">
        <v>43079</v>
      </c>
      <c r="AF701" s="30" t="s">
        <v>554</v>
      </c>
      <c r="AG701" s="30">
        <v>2017</v>
      </c>
      <c r="AH701" s="20">
        <v>43079</v>
      </c>
    </row>
    <row r="702" spans="1:34" ht="63.75">
      <c r="A702">
        <v>2017</v>
      </c>
      <c r="B702" s="30" t="s">
        <v>1005</v>
      </c>
      <c r="C702" t="s">
        <v>2</v>
      </c>
      <c r="D702"/>
      <c r="E702" t="s">
        <v>112</v>
      </c>
      <c r="F702" t="s">
        <v>112</v>
      </c>
      <c r="G702"/>
      <c r="H702" s="30" t="s">
        <v>179</v>
      </c>
      <c r="I702" t="s">
        <v>184</v>
      </c>
      <c r="J702" t="s">
        <v>246</v>
      </c>
      <c r="K702" s="28" t="s">
        <v>1082</v>
      </c>
      <c r="L702" s="7" t="s">
        <v>11</v>
      </c>
      <c r="M702"/>
      <c r="N702"/>
      <c r="O702" s="5" t="s">
        <v>274</v>
      </c>
      <c r="P702" s="5" t="s">
        <v>275</v>
      </c>
      <c r="Q702" s="5" t="s">
        <v>281</v>
      </c>
      <c r="R702" s="5" t="s">
        <v>274</v>
      </c>
      <c r="S702" s="5" t="s">
        <v>275</v>
      </c>
      <c r="T702" s="33" t="s">
        <v>276</v>
      </c>
      <c r="U702" s="28" t="s">
        <v>1082</v>
      </c>
      <c r="V702" s="20">
        <v>43069</v>
      </c>
      <c r="W702" s="20">
        <v>43069</v>
      </c>
      <c r="X702" s="30">
        <v>410</v>
      </c>
      <c r="Y702">
        <f>300+74+1631.75</f>
        <v>2005.75</v>
      </c>
      <c r="Z702">
        <v>0</v>
      </c>
      <c r="AA702"/>
      <c r="AB702"/>
      <c r="AC702"/>
      <c r="AD702"/>
      <c r="AE702" s="20">
        <v>43079</v>
      </c>
      <c r="AF702" s="30" t="s">
        <v>554</v>
      </c>
      <c r="AG702" s="30">
        <v>2017</v>
      </c>
      <c r="AH702" s="20">
        <v>43079</v>
      </c>
    </row>
    <row r="703" spans="1:34" ht="89.25">
      <c r="A703">
        <v>2017</v>
      </c>
      <c r="B703" s="30" t="s">
        <v>1083</v>
      </c>
      <c r="C703" t="s">
        <v>2</v>
      </c>
      <c r="D703"/>
      <c r="E703" t="s">
        <v>1030</v>
      </c>
      <c r="F703" t="s">
        <v>1030</v>
      </c>
      <c r="G703"/>
      <c r="H703" s="30" t="s">
        <v>137</v>
      </c>
      <c r="I703" t="s">
        <v>188</v>
      </c>
      <c r="J703" t="s">
        <v>250</v>
      </c>
      <c r="K703" s="28" t="s">
        <v>1084</v>
      </c>
      <c r="L703" s="7" t="s">
        <v>11</v>
      </c>
      <c r="M703"/>
      <c r="N703"/>
      <c r="O703" s="5" t="s">
        <v>274</v>
      </c>
      <c r="P703" s="5" t="s">
        <v>275</v>
      </c>
      <c r="Q703" s="5" t="s">
        <v>281</v>
      </c>
      <c r="R703" s="5" t="s">
        <v>274</v>
      </c>
      <c r="S703" s="5" t="s">
        <v>275</v>
      </c>
      <c r="T703" s="33" t="s">
        <v>279</v>
      </c>
      <c r="U703" s="28" t="s">
        <v>1084</v>
      </c>
      <c r="V703" s="20">
        <v>43070</v>
      </c>
      <c r="W703" s="20">
        <v>43071</v>
      </c>
      <c r="X703">
        <v>411</v>
      </c>
      <c r="Y703">
        <f>850+400</f>
        <v>1250</v>
      </c>
      <c r="Z703">
        <v>0</v>
      </c>
      <c r="AA703"/>
      <c r="AB703"/>
      <c r="AC703"/>
      <c r="AD703"/>
      <c r="AE703" s="20">
        <v>43110</v>
      </c>
      <c r="AF703" s="30" t="s">
        <v>554</v>
      </c>
      <c r="AG703" s="30">
        <v>2017</v>
      </c>
      <c r="AH703" s="20">
        <v>43110</v>
      </c>
    </row>
    <row r="704" spans="1:34" ht="89.25">
      <c r="A704">
        <v>2017</v>
      </c>
      <c r="B704" s="30" t="s">
        <v>1083</v>
      </c>
      <c r="C704" t="s">
        <v>2</v>
      </c>
      <c r="D704"/>
      <c r="E704" t="s">
        <v>116</v>
      </c>
      <c r="F704" t="s">
        <v>116</v>
      </c>
      <c r="G704"/>
      <c r="H704" s="30" t="s">
        <v>303</v>
      </c>
      <c r="I704" t="s">
        <v>190</v>
      </c>
      <c r="J704"/>
      <c r="K704" s="28" t="s">
        <v>1084</v>
      </c>
      <c r="L704" s="7" t="s">
        <v>11</v>
      </c>
      <c r="M704"/>
      <c r="N704"/>
      <c r="O704" s="5" t="s">
        <v>274</v>
      </c>
      <c r="P704" s="5" t="s">
        <v>275</v>
      </c>
      <c r="Q704" s="5" t="s">
        <v>281</v>
      </c>
      <c r="R704" s="5" t="s">
        <v>274</v>
      </c>
      <c r="S704" s="5" t="s">
        <v>275</v>
      </c>
      <c r="T704" s="33" t="s">
        <v>279</v>
      </c>
      <c r="U704" s="28" t="s">
        <v>1084</v>
      </c>
      <c r="V704" s="20">
        <v>43070</v>
      </c>
      <c r="W704" s="20">
        <v>43071</v>
      </c>
      <c r="X704">
        <v>412</v>
      </c>
      <c r="Y704">
        <v>1000</v>
      </c>
      <c r="Z704">
        <v>0</v>
      </c>
      <c r="AA704" s="20">
        <v>43074</v>
      </c>
      <c r="AB704" s="37" t="s">
        <v>1428</v>
      </c>
      <c r="AC704"/>
      <c r="AD704"/>
      <c r="AE704" s="20">
        <v>43110</v>
      </c>
      <c r="AF704" s="30" t="s">
        <v>554</v>
      </c>
      <c r="AG704" s="30">
        <v>2017</v>
      </c>
      <c r="AH704" s="20">
        <v>43110</v>
      </c>
    </row>
    <row r="705" spans="1:34" ht="51">
      <c r="A705">
        <v>2017</v>
      </c>
      <c r="B705" s="30" t="s">
        <v>1083</v>
      </c>
      <c r="C705" t="s">
        <v>2</v>
      </c>
      <c r="D705"/>
      <c r="E705" t="s">
        <v>811</v>
      </c>
      <c r="F705" t="s">
        <v>811</v>
      </c>
      <c r="G705"/>
      <c r="H705" s="30" t="s">
        <v>136</v>
      </c>
      <c r="I705" t="s">
        <v>187</v>
      </c>
      <c r="J705" t="s">
        <v>249</v>
      </c>
      <c r="K705" s="28" t="s">
        <v>1085</v>
      </c>
      <c r="L705" s="7" t="s">
        <v>11</v>
      </c>
      <c r="M705"/>
      <c r="N705"/>
      <c r="O705" s="5" t="s">
        <v>274</v>
      </c>
      <c r="P705" s="5" t="s">
        <v>275</v>
      </c>
      <c r="Q705" s="5" t="s">
        <v>281</v>
      </c>
      <c r="R705" s="5" t="s">
        <v>274</v>
      </c>
      <c r="S705" s="5" t="s">
        <v>275</v>
      </c>
      <c r="T705" s="33" t="s">
        <v>279</v>
      </c>
      <c r="U705" s="28" t="s">
        <v>1085</v>
      </c>
      <c r="V705" s="20">
        <v>43077</v>
      </c>
      <c r="W705" s="20">
        <v>43078</v>
      </c>
      <c r="X705">
        <v>413</v>
      </c>
      <c r="Y705">
        <v>1400</v>
      </c>
      <c r="Z705">
        <v>0</v>
      </c>
      <c r="AA705"/>
      <c r="AB705"/>
      <c r="AC705"/>
      <c r="AD705"/>
      <c r="AE705" s="20">
        <v>43110</v>
      </c>
      <c r="AF705" s="30" t="s">
        <v>554</v>
      </c>
      <c r="AG705" s="30">
        <v>2017</v>
      </c>
      <c r="AH705" s="20">
        <v>43110</v>
      </c>
    </row>
    <row r="706" spans="1:34" ht="38.25">
      <c r="A706">
        <v>2017</v>
      </c>
      <c r="B706" s="30" t="s">
        <v>1083</v>
      </c>
      <c r="C706" t="s">
        <v>2</v>
      </c>
      <c r="D706"/>
      <c r="E706" t="s">
        <v>119</v>
      </c>
      <c r="F706" t="s">
        <v>119</v>
      </c>
      <c r="G706"/>
      <c r="H706" s="30" t="s">
        <v>145</v>
      </c>
      <c r="I706" t="s">
        <v>199</v>
      </c>
      <c r="J706" t="s">
        <v>254</v>
      </c>
      <c r="K706" s="28" t="s">
        <v>1086</v>
      </c>
      <c r="L706" s="7" t="s">
        <v>11</v>
      </c>
      <c r="M706"/>
      <c r="N706"/>
      <c r="O706" s="5" t="s">
        <v>274</v>
      </c>
      <c r="P706" s="5" t="s">
        <v>275</v>
      </c>
      <c r="Q706" s="5" t="s">
        <v>281</v>
      </c>
      <c r="R706" s="5" t="s">
        <v>274</v>
      </c>
      <c r="S706" s="5" t="s">
        <v>275</v>
      </c>
      <c r="T706" s="33" t="s">
        <v>279</v>
      </c>
      <c r="U706" s="28" t="s">
        <v>1086</v>
      </c>
      <c r="V706" s="20">
        <v>43077</v>
      </c>
      <c r="W706" s="20">
        <v>43078</v>
      </c>
      <c r="X706">
        <v>414</v>
      </c>
      <c r="Y706">
        <f>850+400+800</f>
        <v>2050</v>
      </c>
      <c r="Z706">
        <v>0</v>
      </c>
      <c r="AA706"/>
      <c r="AB706"/>
      <c r="AC706" s="37" t="s">
        <v>1320</v>
      </c>
      <c r="AD706"/>
      <c r="AE706" s="20">
        <v>43110</v>
      </c>
      <c r="AF706" s="30" t="s">
        <v>554</v>
      </c>
      <c r="AG706" s="30">
        <v>2017</v>
      </c>
      <c r="AH706" s="20">
        <v>43110</v>
      </c>
    </row>
    <row r="707" spans="1:34" ht="51">
      <c r="A707">
        <v>2017</v>
      </c>
      <c r="B707" s="30" t="s">
        <v>1083</v>
      </c>
      <c r="C707" t="s">
        <v>2</v>
      </c>
      <c r="D707"/>
      <c r="E707" t="s">
        <v>1017</v>
      </c>
      <c r="F707" t="s">
        <v>1017</v>
      </c>
      <c r="G707"/>
      <c r="H707" s="30" t="s">
        <v>337</v>
      </c>
      <c r="I707" t="s">
        <v>1018</v>
      </c>
      <c r="J707" t="s">
        <v>229</v>
      </c>
      <c r="K707" s="28" t="s">
        <v>1087</v>
      </c>
      <c r="L707" s="7" t="s">
        <v>11</v>
      </c>
      <c r="M707"/>
      <c r="N707"/>
      <c r="O707" s="5" t="s">
        <v>274</v>
      </c>
      <c r="P707" s="5" t="s">
        <v>275</v>
      </c>
      <c r="Q707" s="5" t="s">
        <v>281</v>
      </c>
      <c r="R707" s="5" t="s">
        <v>274</v>
      </c>
      <c r="S707" s="5" t="s">
        <v>275</v>
      </c>
      <c r="T707" s="33" t="s">
        <v>279</v>
      </c>
      <c r="U707" s="28" t="s">
        <v>1087</v>
      </c>
      <c r="V707" s="20">
        <v>43077</v>
      </c>
      <c r="W707" s="20">
        <v>43078</v>
      </c>
      <c r="X707">
        <v>415</v>
      </c>
      <c r="Y707">
        <v>1000</v>
      </c>
      <c r="Z707">
        <v>0</v>
      </c>
      <c r="AA707"/>
      <c r="AB707"/>
      <c r="AC707"/>
      <c r="AD707"/>
      <c r="AE707" s="20">
        <v>43110</v>
      </c>
      <c r="AF707" s="30" t="s">
        <v>554</v>
      </c>
      <c r="AG707" s="30">
        <v>2017</v>
      </c>
      <c r="AH707" s="20">
        <v>43110</v>
      </c>
    </row>
    <row r="708" spans="1:34" ht="51">
      <c r="A708">
        <v>2017</v>
      </c>
      <c r="B708" s="30" t="s">
        <v>1083</v>
      </c>
      <c r="C708" t="s">
        <v>2</v>
      </c>
      <c r="D708"/>
      <c r="E708" t="s">
        <v>123</v>
      </c>
      <c r="F708" t="s">
        <v>123</v>
      </c>
      <c r="G708"/>
      <c r="H708" s="30" t="s">
        <v>154</v>
      </c>
      <c r="I708" t="s">
        <v>211</v>
      </c>
      <c r="J708" t="s">
        <v>250</v>
      </c>
      <c r="K708" s="28" t="s">
        <v>1087</v>
      </c>
      <c r="L708" s="7" t="s">
        <v>11</v>
      </c>
      <c r="M708"/>
      <c r="N708"/>
      <c r="O708" s="5" t="s">
        <v>274</v>
      </c>
      <c r="P708" s="5" t="s">
        <v>275</v>
      </c>
      <c r="Q708" s="5" t="s">
        <v>281</v>
      </c>
      <c r="R708" s="5" t="s">
        <v>274</v>
      </c>
      <c r="S708" s="5" t="s">
        <v>275</v>
      </c>
      <c r="T708" s="33" t="s">
        <v>279</v>
      </c>
      <c r="U708" s="28" t="s">
        <v>1087</v>
      </c>
      <c r="V708" s="20">
        <v>43077</v>
      </c>
      <c r="W708" s="20">
        <v>43078</v>
      </c>
      <c r="X708">
        <v>416</v>
      </c>
      <c r="Y708">
        <v>1000</v>
      </c>
      <c r="Z708">
        <v>0</v>
      </c>
      <c r="AA708"/>
      <c r="AB708"/>
      <c r="AC708"/>
      <c r="AD708"/>
      <c r="AE708" s="20">
        <v>43110</v>
      </c>
      <c r="AF708" s="30" t="s">
        <v>554</v>
      </c>
      <c r="AG708" s="30">
        <v>2017</v>
      </c>
      <c r="AH708" s="20">
        <v>43110</v>
      </c>
    </row>
    <row r="709" spans="1:34" ht="63.75">
      <c r="A709">
        <v>2017</v>
      </c>
      <c r="B709" s="30" t="s">
        <v>1083</v>
      </c>
      <c r="C709" t="s">
        <v>2</v>
      </c>
      <c r="D709"/>
      <c r="E709" t="s">
        <v>1030</v>
      </c>
      <c r="F709" t="s">
        <v>1030</v>
      </c>
      <c r="G709"/>
      <c r="H709" s="30" t="s">
        <v>140</v>
      </c>
      <c r="I709" t="s">
        <v>193</v>
      </c>
      <c r="J709" t="s">
        <v>193</v>
      </c>
      <c r="K709" s="28" t="s">
        <v>1088</v>
      </c>
      <c r="L709" s="7" t="s">
        <v>11</v>
      </c>
      <c r="M709"/>
      <c r="N709"/>
      <c r="O709" s="5" t="s">
        <v>274</v>
      </c>
      <c r="P709" s="5" t="s">
        <v>275</v>
      </c>
      <c r="Q709" s="5" t="s">
        <v>281</v>
      </c>
      <c r="R709" s="5" t="s">
        <v>274</v>
      </c>
      <c r="S709" s="5" t="s">
        <v>275</v>
      </c>
      <c r="T709" s="33" t="s">
        <v>276</v>
      </c>
      <c r="U709" s="28" t="s">
        <v>1088</v>
      </c>
      <c r="V709" s="20">
        <v>43082</v>
      </c>
      <c r="W709" s="20">
        <v>43085</v>
      </c>
      <c r="X709">
        <v>417</v>
      </c>
      <c r="Y709">
        <f>2550+400+1200</f>
        <v>4150</v>
      </c>
      <c r="Z709">
        <v>0</v>
      </c>
      <c r="AA709"/>
      <c r="AB709"/>
      <c r="AC709" s="37" t="s">
        <v>1252</v>
      </c>
      <c r="AD709"/>
      <c r="AE709" s="20">
        <v>43110</v>
      </c>
      <c r="AF709" s="30" t="s">
        <v>554</v>
      </c>
      <c r="AG709" s="30">
        <v>2017</v>
      </c>
      <c r="AH709" s="20">
        <v>43110</v>
      </c>
    </row>
    <row r="710" spans="1:34" ht="63.75">
      <c r="A710">
        <v>2017</v>
      </c>
      <c r="B710" s="30" t="s">
        <v>1083</v>
      </c>
      <c r="C710" t="s">
        <v>2</v>
      </c>
      <c r="D710"/>
      <c r="E710" t="s">
        <v>111</v>
      </c>
      <c r="F710" t="s">
        <v>111</v>
      </c>
      <c r="G710"/>
      <c r="H710" s="30" t="s">
        <v>139</v>
      </c>
      <c r="I710" t="s">
        <v>192</v>
      </c>
      <c r="J710" t="s">
        <v>216</v>
      </c>
      <c r="K710" s="28" t="s">
        <v>1089</v>
      </c>
      <c r="L710" s="7" t="s">
        <v>11</v>
      </c>
      <c r="M710"/>
      <c r="N710"/>
      <c r="O710" s="5" t="s">
        <v>274</v>
      </c>
      <c r="P710" s="5" t="s">
        <v>275</v>
      </c>
      <c r="Q710" s="5" t="s">
        <v>281</v>
      </c>
      <c r="R710" s="5" t="s">
        <v>274</v>
      </c>
      <c r="S710" s="5" t="s">
        <v>275</v>
      </c>
      <c r="T710" s="33" t="s">
        <v>276</v>
      </c>
      <c r="U710" s="28" t="s">
        <v>1089</v>
      </c>
      <c r="V710" s="20">
        <v>43073</v>
      </c>
      <c r="W710" s="20">
        <v>43073</v>
      </c>
      <c r="X710">
        <v>418</v>
      </c>
      <c r="Y710">
        <f>300+64+1136</f>
        <v>1500</v>
      </c>
      <c r="Z710">
        <v>0</v>
      </c>
      <c r="AA710"/>
      <c r="AB710"/>
      <c r="AC710"/>
      <c r="AD710"/>
      <c r="AE710" s="20">
        <v>43110</v>
      </c>
      <c r="AF710" s="30" t="s">
        <v>554</v>
      </c>
      <c r="AG710" s="30">
        <v>2017</v>
      </c>
      <c r="AH710" s="20">
        <v>43110</v>
      </c>
    </row>
    <row r="711" spans="1:34" ht="38.25">
      <c r="A711">
        <v>2017</v>
      </c>
      <c r="B711" s="30" t="s">
        <v>1083</v>
      </c>
      <c r="C711" t="s">
        <v>2</v>
      </c>
      <c r="D711"/>
      <c r="E711" t="s">
        <v>1030</v>
      </c>
      <c r="F711" t="s">
        <v>1030</v>
      </c>
      <c r="G711"/>
      <c r="H711" s="30" t="s">
        <v>133</v>
      </c>
      <c r="I711" t="s">
        <v>182</v>
      </c>
      <c r="J711" t="s">
        <v>245</v>
      </c>
      <c r="K711" s="28" t="s">
        <v>1090</v>
      </c>
      <c r="L711" s="7" t="s">
        <v>11</v>
      </c>
      <c r="M711"/>
      <c r="N711"/>
      <c r="O711" s="5" t="s">
        <v>274</v>
      </c>
      <c r="P711" s="5" t="s">
        <v>275</v>
      </c>
      <c r="Q711" s="5" t="s">
        <v>281</v>
      </c>
      <c r="R711" s="5" t="s">
        <v>274</v>
      </c>
      <c r="S711" s="5" t="s">
        <v>275</v>
      </c>
      <c r="T711" s="33" t="s">
        <v>276</v>
      </c>
      <c r="U711" s="28" t="s">
        <v>1090</v>
      </c>
      <c r="V711" s="20">
        <v>43070</v>
      </c>
      <c r="W711" s="20">
        <v>43070</v>
      </c>
      <c r="X711">
        <v>419</v>
      </c>
      <c r="Y711">
        <f>400+1200</f>
        <v>1600</v>
      </c>
      <c r="Z711">
        <v>0</v>
      </c>
      <c r="AA711"/>
      <c r="AB711"/>
      <c r="AC711"/>
      <c r="AD711"/>
      <c r="AE711" s="20">
        <v>43110</v>
      </c>
      <c r="AF711" s="30" t="s">
        <v>554</v>
      </c>
      <c r="AG711" s="30">
        <v>2017</v>
      </c>
      <c r="AH711" s="20">
        <v>43110</v>
      </c>
    </row>
    <row r="712" spans="1:34" ht="51">
      <c r="A712">
        <v>2017</v>
      </c>
      <c r="B712" s="30" t="s">
        <v>1083</v>
      </c>
      <c r="C712" t="s">
        <v>2</v>
      </c>
      <c r="D712"/>
      <c r="E712" t="s">
        <v>119</v>
      </c>
      <c r="F712" t="s">
        <v>119</v>
      </c>
      <c r="G712"/>
      <c r="H712" s="30" t="s">
        <v>145</v>
      </c>
      <c r="I712" t="s">
        <v>199</v>
      </c>
      <c r="J712" t="s">
        <v>254</v>
      </c>
      <c r="K712" s="28" t="s">
        <v>1091</v>
      </c>
      <c r="L712" s="7" t="s">
        <v>11</v>
      </c>
      <c r="M712"/>
      <c r="N712"/>
      <c r="O712" s="5" t="s">
        <v>274</v>
      </c>
      <c r="P712" s="5" t="s">
        <v>275</v>
      </c>
      <c r="Q712" s="5" t="s">
        <v>281</v>
      </c>
      <c r="R712" s="5" t="s">
        <v>274</v>
      </c>
      <c r="S712" s="5" t="s">
        <v>275</v>
      </c>
      <c r="T712" s="33" t="s">
        <v>279</v>
      </c>
      <c r="U712" s="28" t="s">
        <v>1091</v>
      </c>
      <c r="V712" s="20">
        <v>43063</v>
      </c>
      <c r="W712" s="20">
        <v>43063</v>
      </c>
      <c r="X712">
        <v>420</v>
      </c>
      <c r="Y712">
        <f>400+148+352</f>
        <v>900</v>
      </c>
      <c r="Z712">
        <v>0</v>
      </c>
      <c r="AA712"/>
      <c r="AB712"/>
      <c r="AC712"/>
      <c r="AD712"/>
      <c r="AE712" s="20">
        <v>43110</v>
      </c>
      <c r="AF712" s="30" t="s">
        <v>554</v>
      </c>
      <c r="AG712" s="30">
        <v>2017</v>
      </c>
      <c r="AH712" s="20">
        <v>43110</v>
      </c>
    </row>
    <row r="713" spans="1:34" ht="51">
      <c r="A713">
        <v>2017</v>
      </c>
      <c r="B713" s="30" t="s">
        <v>1083</v>
      </c>
      <c r="C713" t="s">
        <v>2</v>
      </c>
      <c r="D713"/>
      <c r="E713" t="s">
        <v>115</v>
      </c>
      <c r="F713" t="s">
        <v>115</v>
      </c>
      <c r="G713"/>
      <c r="H713" s="30" t="s">
        <v>752</v>
      </c>
      <c r="I713" t="s">
        <v>331</v>
      </c>
      <c r="J713" t="s">
        <v>305</v>
      </c>
      <c r="K713" s="28" t="s">
        <v>1091</v>
      </c>
      <c r="L713" s="7" t="s">
        <v>11</v>
      </c>
      <c r="M713"/>
      <c r="N713"/>
      <c r="O713" s="5" t="s">
        <v>274</v>
      </c>
      <c r="P713" s="5" t="s">
        <v>275</v>
      </c>
      <c r="Q713" s="5" t="s">
        <v>281</v>
      </c>
      <c r="R713" s="5" t="s">
        <v>274</v>
      </c>
      <c r="S713" s="5" t="s">
        <v>275</v>
      </c>
      <c r="T713" s="33" t="s">
        <v>279</v>
      </c>
      <c r="U713" s="28" t="s">
        <v>1091</v>
      </c>
      <c r="V713" s="20">
        <v>43063</v>
      </c>
      <c r="W713" s="20">
        <v>43063</v>
      </c>
      <c r="X713">
        <v>421</v>
      </c>
      <c r="Y713">
        <v>300</v>
      </c>
      <c r="Z713">
        <v>0</v>
      </c>
      <c r="AA713"/>
      <c r="AB713"/>
      <c r="AC713"/>
      <c r="AD713"/>
      <c r="AE713" s="20">
        <v>43110</v>
      </c>
      <c r="AF713" s="30" t="s">
        <v>554</v>
      </c>
      <c r="AG713" s="30">
        <v>2017</v>
      </c>
      <c r="AH713" s="20">
        <v>43110</v>
      </c>
    </row>
    <row r="714" spans="1:34" ht="25.5">
      <c r="A714">
        <v>2017</v>
      </c>
      <c r="B714" s="30" t="s">
        <v>1083</v>
      </c>
      <c r="C714" t="s">
        <v>2</v>
      </c>
      <c r="D714"/>
      <c r="E714" t="s">
        <v>1092</v>
      </c>
      <c r="F714" t="s">
        <v>1092</v>
      </c>
      <c r="G714"/>
      <c r="H714" s="30" t="s">
        <v>1062</v>
      </c>
      <c r="I714" t="s">
        <v>205</v>
      </c>
      <c r="J714" t="s">
        <v>253</v>
      </c>
      <c r="K714" s="28" t="s">
        <v>1093</v>
      </c>
      <c r="L714" s="7" t="s">
        <v>11</v>
      </c>
      <c r="M714"/>
      <c r="N714"/>
      <c r="O714" s="5" t="s">
        <v>274</v>
      </c>
      <c r="P714" s="5" t="s">
        <v>275</v>
      </c>
      <c r="Q714" s="5" t="s">
        <v>281</v>
      </c>
      <c r="R714" s="5" t="s">
        <v>274</v>
      </c>
      <c r="S714" s="5" t="s">
        <v>275</v>
      </c>
      <c r="T714" s="33" t="s">
        <v>283</v>
      </c>
      <c r="U714" s="28" t="s">
        <v>1093</v>
      </c>
      <c r="V714" s="20">
        <v>43075</v>
      </c>
      <c r="W714" s="20">
        <v>43075</v>
      </c>
      <c r="X714">
        <v>422</v>
      </c>
      <c r="Y714">
        <f>300+800</f>
        <v>1100</v>
      </c>
      <c r="Z714">
        <v>0</v>
      </c>
      <c r="AA714"/>
      <c r="AB714"/>
      <c r="AC714"/>
      <c r="AD714"/>
      <c r="AE714" s="20">
        <v>43110</v>
      </c>
      <c r="AF714" s="30" t="s">
        <v>554</v>
      </c>
      <c r="AG714" s="30">
        <v>2017</v>
      </c>
      <c r="AH714" s="20">
        <v>43110</v>
      </c>
    </row>
    <row r="715" spans="1:34" ht="38.25">
      <c r="A715">
        <v>2017</v>
      </c>
      <c r="B715" s="30" t="s">
        <v>1083</v>
      </c>
      <c r="C715" t="s">
        <v>2</v>
      </c>
      <c r="D715"/>
      <c r="E715" t="s">
        <v>119</v>
      </c>
      <c r="F715" t="s">
        <v>119</v>
      </c>
      <c r="G715"/>
      <c r="H715" s="30" t="s">
        <v>683</v>
      </c>
      <c r="I715" t="s">
        <v>217</v>
      </c>
      <c r="J715" t="s">
        <v>220</v>
      </c>
      <c r="K715" s="28" t="s">
        <v>1094</v>
      </c>
      <c r="L715" s="7" t="s">
        <v>11</v>
      </c>
      <c r="M715"/>
      <c r="N715"/>
      <c r="O715" s="5" t="s">
        <v>274</v>
      </c>
      <c r="P715" s="5" t="s">
        <v>275</v>
      </c>
      <c r="Q715" s="5" t="s">
        <v>279</v>
      </c>
      <c r="R715" s="5" t="s">
        <v>274</v>
      </c>
      <c r="S715" s="5" t="s">
        <v>275</v>
      </c>
      <c r="T715" s="33" t="s">
        <v>281</v>
      </c>
      <c r="U715" s="28" t="s">
        <v>1094</v>
      </c>
      <c r="V715" s="20">
        <v>43075</v>
      </c>
      <c r="W715" s="20">
        <v>43075</v>
      </c>
      <c r="X715">
        <v>423</v>
      </c>
      <c r="Y715">
        <v>1000</v>
      </c>
      <c r="Z715">
        <v>0</v>
      </c>
      <c r="AA715"/>
      <c r="AB715"/>
      <c r="AC715"/>
      <c r="AD715"/>
      <c r="AE715" s="20">
        <v>43110</v>
      </c>
      <c r="AF715" s="30" t="s">
        <v>554</v>
      </c>
      <c r="AG715" s="30">
        <v>2017</v>
      </c>
      <c r="AH715" s="20">
        <v>43110</v>
      </c>
    </row>
    <row r="716" spans="1:34" ht="51">
      <c r="A716">
        <v>2017</v>
      </c>
      <c r="B716" s="30" t="s">
        <v>1083</v>
      </c>
      <c r="C716" t="s">
        <v>2</v>
      </c>
      <c r="D716"/>
      <c r="E716" t="s">
        <v>112</v>
      </c>
      <c r="F716" t="s">
        <v>112</v>
      </c>
      <c r="G716"/>
      <c r="H716" s="30" t="s">
        <v>179</v>
      </c>
      <c r="I716" t="s">
        <v>184</v>
      </c>
      <c r="J716" t="s">
        <v>246</v>
      </c>
      <c r="K716" s="28" t="s">
        <v>1095</v>
      </c>
      <c r="L716" s="7" t="s">
        <v>11</v>
      </c>
      <c r="M716"/>
      <c r="N716"/>
      <c r="O716" s="5" t="s">
        <v>274</v>
      </c>
      <c r="P716" s="5" t="s">
        <v>275</v>
      </c>
      <c r="Q716" s="5" t="s">
        <v>281</v>
      </c>
      <c r="R716" s="5" t="s">
        <v>274</v>
      </c>
      <c r="S716" s="5" t="s">
        <v>275</v>
      </c>
      <c r="T716" s="33" t="s">
        <v>276</v>
      </c>
      <c r="U716" s="28" t="s">
        <v>1095</v>
      </c>
      <c r="V716" s="20">
        <v>43076</v>
      </c>
      <c r="W716" s="20">
        <v>43076</v>
      </c>
      <c r="X716">
        <v>424</v>
      </c>
      <c r="Y716">
        <f>300+64+1140</f>
        <v>1504</v>
      </c>
      <c r="Z716">
        <v>0</v>
      </c>
      <c r="AA716"/>
      <c r="AB716"/>
      <c r="AC716"/>
      <c r="AD716"/>
      <c r="AE716" s="20">
        <v>43110</v>
      </c>
      <c r="AF716" s="30" t="s">
        <v>554</v>
      </c>
      <c r="AG716" s="30">
        <v>2017</v>
      </c>
      <c r="AH716" s="20">
        <v>43110</v>
      </c>
    </row>
    <row r="717" spans="1:34" ht="38.25">
      <c r="A717">
        <v>2017</v>
      </c>
      <c r="B717" s="30" t="s">
        <v>1083</v>
      </c>
      <c r="C717" t="s">
        <v>2</v>
      </c>
      <c r="D717"/>
      <c r="E717" t="s">
        <v>1096</v>
      </c>
      <c r="F717" t="s">
        <v>1096</v>
      </c>
      <c r="G717"/>
      <c r="H717" s="30" t="s">
        <v>138</v>
      </c>
      <c r="I717" t="s">
        <v>191</v>
      </c>
      <c r="J717" t="s">
        <v>251</v>
      </c>
      <c r="K717" s="28" t="s">
        <v>1097</v>
      </c>
      <c r="L717" s="7" t="s">
        <v>11</v>
      </c>
      <c r="M717"/>
      <c r="N717"/>
      <c r="O717" s="5" t="s">
        <v>274</v>
      </c>
      <c r="P717" s="5" t="s">
        <v>275</v>
      </c>
      <c r="Q717" s="5" t="s">
        <v>281</v>
      </c>
      <c r="R717" s="5" t="s">
        <v>274</v>
      </c>
      <c r="S717" s="5" t="s">
        <v>275</v>
      </c>
      <c r="T717" s="33" t="s">
        <v>276</v>
      </c>
      <c r="U717" s="28" t="s">
        <v>1097</v>
      </c>
      <c r="V717" s="20">
        <v>43075</v>
      </c>
      <c r="W717" s="20">
        <v>43075</v>
      </c>
      <c r="X717">
        <v>425</v>
      </c>
      <c r="Y717">
        <f>500+64+1136</f>
        <v>1700</v>
      </c>
      <c r="Z717">
        <v>0</v>
      </c>
      <c r="AA717"/>
      <c r="AB717"/>
      <c r="AC717"/>
      <c r="AD717"/>
      <c r="AE717" s="20">
        <v>43110</v>
      </c>
      <c r="AF717" s="30" t="s">
        <v>554</v>
      </c>
      <c r="AG717" s="30">
        <v>2017</v>
      </c>
      <c r="AH717" s="20">
        <v>43110</v>
      </c>
    </row>
    <row r="718" spans="1:34" ht="38.25">
      <c r="A718">
        <v>2017</v>
      </c>
      <c r="B718" s="30" t="s">
        <v>1083</v>
      </c>
      <c r="C718" t="s">
        <v>2</v>
      </c>
      <c r="D718"/>
      <c r="E718" t="s">
        <v>111</v>
      </c>
      <c r="F718" t="s">
        <v>111</v>
      </c>
      <c r="G718"/>
      <c r="H718" s="30" t="s">
        <v>779</v>
      </c>
      <c r="I718" t="s">
        <v>183</v>
      </c>
      <c r="J718" t="s">
        <v>193</v>
      </c>
      <c r="K718" s="28" t="s">
        <v>1098</v>
      </c>
      <c r="L718" s="7" t="s">
        <v>11</v>
      </c>
      <c r="M718"/>
      <c r="N718"/>
      <c r="O718" s="5" t="s">
        <v>274</v>
      </c>
      <c r="P718" s="5" t="s">
        <v>275</v>
      </c>
      <c r="Q718" s="5" t="s">
        <v>281</v>
      </c>
      <c r="R718" s="5" t="s">
        <v>274</v>
      </c>
      <c r="S718" s="5" t="s">
        <v>275</v>
      </c>
      <c r="T718" s="33" t="s">
        <v>283</v>
      </c>
      <c r="U718" s="28" t="s">
        <v>1098</v>
      </c>
      <c r="V718" s="20">
        <v>43075</v>
      </c>
      <c r="W718" s="20">
        <v>43075</v>
      </c>
      <c r="X718">
        <v>426</v>
      </c>
      <c r="Y718">
        <v>300</v>
      </c>
      <c r="Z718">
        <v>0</v>
      </c>
      <c r="AA718"/>
      <c r="AB718"/>
      <c r="AC718"/>
      <c r="AD718"/>
      <c r="AE718" s="20">
        <v>43110</v>
      </c>
      <c r="AF718" s="30" t="s">
        <v>554</v>
      </c>
      <c r="AG718" s="30">
        <v>2017</v>
      </c>
      <c r="AH718" s="20">
        <v>43110</v>
      </c>
    </row>
    <row r="719" spans="1:34" ht="38.25">
      <c r="A719">
        <v>2017</v>
      </c>
      <c r="B719" s="30" t="s">
        <v>1083</v>
      </c>
      <c r="C719" t="s">
        <v>2</v>
      </c>
      <c r="D719"/>
      <c r="E719" t="s">
        <v>111</v>
      </c>
      <c r="F719" t="s">
        <v>111</v>
      </c>
      <c r="G719"/>
      <c r="H719" s="30" t="s">
        <v>143</v>
      </c>
      <c r="I719" t="s">
        <v>197</v>
      </c>
      <c r="J719" t="s">
        <v>224</v>
      </c>
      <c r="K719" s="28" t="s">
        <v>1098</v>
      </c>
      <c r="L719" s="7" t="s">
        <v>11</v>
      </c>
      <c r="M719"/>
      <c r="N719"/>
      <c r="O719" s="5" t="s">
        <v>274</v>
      </c>
      <c r="P719" s="5" t="s">
        <v>275</v>
      </c>
      <c r="Q719" s="5" t="s">
        <v>281</v>
      </c>
      <c r="R719" s="5" t="s">
        <v>274</v>
      </c>
      <c r="S719" s="5" t="s">
        <v>275</v>
      </c>
      <c r="T719" s="33" t="s">
        <v>283</v>
      </c>
      <c r="U719" s="28" t="s">
        <v>1098</v>
      </c>
      <c r="V719" s="20">
        <v>43075</v>
      </c>
      <c r="W719" s="20">
        <v>43075</v>
      </c>
      <c r="X719">
        <v>427</v>
      </c>
      <c r="Y719">
        <v>300</v>
      </c>
      <c r="Z719">
        <v>0</v>
      </c>
      <c r="AA719"/>
      <c r="AB719"/>
      <c r="AC719"/>
      <c r="AD719"/>
      <c r="AE719" s="20">
        <v>43110</v>
      </c>
      <c r="AF719" s="30" t="s">
        <v>554</v>
      </c>
      <c r="AG719" s="30">
        <v>2017</v>
      </c>
      <c r="AH719" s="20">
        <v>43110</v>
      </c>
    </row>
    <row r="720" spans="1:34" ht="38.25">
      <c r="A720">
        <v>2017</v>
      </c>
      <c r="B720" s="30" t="s">
        <v>1083</v>
      </c>
      <c r="C720" t="s">
        <v>2</v>
      </c>
      <c r="D720"/>
      <c r="E720" t="s">
        <v>114</v>
      </c>
      <c r="F720" t="s">
        <v>114</v>
      </c>
      <c r="G720"/>
      <c r="H720" s="30" t="s">
        <v>1099</v>
      </c>
      <c r="I720" t="s">
        <v>474</v>
      </c>
      <c r="J720" t="s">
        <v>326</v>
      </c>
      <c r="K720" s="28" t="s">
        <v>1100</v>
      </c>
      <c r="L720" s="7" t="s">
        <v>11</v>
      </c>
      <c r="M720"/>
      <c r="N720"/>
      <c r="O720" s="5" t="s">
        <v>274</v>
      </c>
      <c r="P720" s="5" t="s">
        <v>275</v>
      </c>
      <c r="Q720" s="5" t="s">
        <v>281</v>
      </c>
      <c r="R720" s="5" t="s">
        <v>274</v>
      </c>
      <c r="S720" s="5" t="s">
        <v>275</v>
      </c>
      <c r="T720" s="33" t="s">
        <v>276</v>
      </c>
      <c r="U720" s="28" t="s">
        <v>1100</v>
      </c>
      <c r="V720" s="20">
        <v>43076</v>
      </c>
      <c r="W720" s="20">
        <v>43076</v>
      </c>
      <c r="X720">
        <v>428</v>
      </c>
      <c r="Y720">
        <v>300</v>
      </c>
      <c r="Z720">
        <v>0</v>
      </c>
      <c r="AA720"/>
      <c r="AB720"/>
      <c r="AC720"/>
      <c r="AD720"/>
      <c r="AE720" s="20">
        <v>43110</v>
      </c>
      <c r="AF720" s="30" t="s">
        <v>554</v>
      </c>
      <c r="AG720" s="30">
        <v>2017</v>
      </c>
      <c r="AH720" s="20">
        <v>43110</v>
      </c>
    </row>
    <row r="721" spans="1:34" ht="38.25">
      <c r="A721">
        <v>2017</v>
      </c>
      <c r="B721" s="30" t="s">
        <v>1083</v>
      </c>
      <c r="C721" t="s">
        <v>2</v>
      </c>
      <c r="D721"/>
      <c r="E721" t="s">
        <v>606</v>
      </c>
      <c r="F721" t="s">
        <v>606</v>
      </c>
      <c r="G721"/>
      <c r="H721" s="30" t="s">
        <v>146</v>
      </c>
      <c r="I721" t="s">
        <v>201</v>
      </c>
      <c r="J721" t="s">
        <v>255</v>
      </c>
      <c r="K721" s="28" t="s">
        <v>1101</v>
      </c>
      <c r="L721" s="7" t="s">
        <v>11</v>
      </c>
      <c r="M721"/>
      <c r="N721"/>
      <c r="O721" s="5" t="s">
        <v>274</v>
      </c>
      <c r="P721" s="5" t="s">
        <v>275</v>
      </c>
      <c r="Q721" s="5" t="s">
        <v>281</v>
      </c>
      <c r="R721" s="5" t="s">
        <v>274</v>
      </c>
      <c r="S721" s="5" t="s">
        <v>275</v>
      </c>
      <c r="T721" s="33" t="s">
        <v>276</v>
      </c>
      <c r="U721" s="28" t="s">
        <v>1101</v>
      </c>
      <c r="V721" s="20">
        <v>43075</v>
      </c>
      <c r="W721" s="20">
        <v>43075</v>
      </c>
      <c r="X721">
        <v>429</v>
      </c>
      <c r="Y721">
        <v>400</v>
      </c>
      <c r="Z721">
        <v>0</v>
      </c>
      <c r="AA721"/>
      <c r="AB721"/>
      <c r="AC721"/>
      <c r="AD721"/>
      <c r="AE721" s="20">
        <v>43110</v>
      </c>
      <c r="AF721" s="30" t="s">
        <v>554</v>
      </c>
      <c r="AG721" s="30">
        <v>2017</v>
      </c>
      <c r="AH721" s="20">
        <v>43110</v>
      </c>
    </row>
    <row r="722" spans="1:34" ht="51">
      <c r="A722">
        <v>2017</v>
      </c>
      <c r="B722" s="30" t="s">
        <v>1083</v>
      </c>
      <c r="C722" t="s">
        <v>2</v>
      </c>
      <c r="D722"/>
      <c r="E722" t="s">
        <v>606</v>
      </c>
      <c r="F722" t="s">
        <v>606</v>
      </c>
      <c r="G722"/>
      <c r="H722" s="30" t="s">
        <v>653</v>
      </c>
      <c r="I722" t="s">
        <v>612</v>
      </c>
      <c r="J722" t="s">
        <v>654</v>
      </c>
      <c r="K722" s="28" t="s">
        <v>1102</v>
      </c>
      <c r="L722" s="7" t="s">
        <v>11</v>
      </c>
      <c r="M722"/>
      <c r="N722"/>
      <c r="O722" s="5" t="s">
        <v>274</v>
      </c>
      <c r="P722" s="5" t="s">
        <v>275</v>
      </c>
      <c r="Q722" s="5" t="s">
        <v>281</v>
      </c>
      <c r="R722" s="5" t="s">
        <v>274</v>
      </c>
      <c r="S722" s="5" t="s">
        <v>275</v>
      </c>
      <c r="T722" s="33" t="s">
        <v>276</v>
      </c>
      <c r="U722" s="28" t="s">
        <v>1102</v>
      </c>
      <c r="V722" s="20">
        <v>43076</v>
      </c>
      <c r="W722" s="20">
        <v>43076</v>
      </c>
      <c r="X722">
        <v>430</v>
      </c>
      <c r="Y722">
        <v>300</v>
      </c>
      <c r="Z722">
        <v>0</v>
      </c>
      <c r="AA722"/>
      <c r="AB722"/>
      <c r="AC722"/>
      <c r="AD722"/>
      <c r="AE722" s="20">
        <v>43110</v>
      </c>
      <c r="AF722" s="30" t="s">
        <v>554</v>
      </c>
      <c r="AG722" s="30">
        <v>2017</v>
      </c>
      <c r="AH722" s="20">
        <v>43110</v>
      </c>
    </row>
    <row r="723" spans="1:34" ht="51">
      <c r="A723">
        <v>2017</v>
      </c>
      <c r="B723" s="30" t="s">
        <v>1083</v>
      </c>
      <c r="C723" t="s">
        <v>2</v>
      </c>
      <c r="D723"/>
      <c r="E723" t="s">
        <v>115</v>
      </c>
      <c r="F723" t="s">
        <v>115</v>
      </c>
      <c r="G723"/>
      <c r="H723" s="30" t="s">
        <v>166</v>
      </c>
      <c r="I723" t="s">
        <v>189</v>
      </c>
      <c r="J723" t="s">
        <v>240</v>
      </c>
      <c r="K723" s="28" t="s">
        <v>1102</v>
      </c>
      <c r="L723" s="7" t="s">
        <v>11</v>
      </c>
      <c r="M723"/>
      <c r="N723"/>
      <c r="O723" s="5" t="s">
        <v>274</v>
      </c>
      <c r="P723" s="5" t="s">
        <v>275</v>
      </c>
      <c r="Q723" s="5" t="s">
        <v>281</v>
      </c>
      <c r="R723" s="5" t="s">
        <v>274</v>
      </c>
      <c r="S723" s="5" t="s">
        <v>275</v>
      </c>
      <c r="T723" s="33" t="s">
        <v>276</v>
      </c>
      <c r="U723" s="28" t="s">
        <v>1102</v>
      </c>
      <c r="V723" s="20">
        <v>43076</v>
      </c>
      <c r="W723" s="20">
        <v>43076</v>
      </c>
      <c r="X723">
        <v>431</v>
      </c>
      <c r="Y723">
        <v>300</v>
      </c>
      <c r="Z723">
        <v>0</v>
      </c>
      <c r="AA723"/>
      <c r="AB723"/>
      <c r="AC723"/>
      <c r="AD723"/>
      <c r="AE723" s="20">
        <v>43110</v>
      </c>
      <c r="AF723" s="30" t="s">
        <v>554</v>
      </c>
      <c r="AG723" s="30">
        <v>2017</v>
      </c>
      <c r="AH723" s="20">
        <v>43110</v>
      </c>
    </row>
    <row r="724" spans="1:34" ht="38.25">
      <c r="A724">
        <v>2017</v>
      </c>
      <c r="B724" s="30" t="s">
        <v>1083</v>
      </c>
      <c r="C724" t="s">
        <v>2</v>
      </c>
      <c r="D724"/>
      <c r="E724" t="s">
        <v>1030</v>
      </c>
      <c r="F724" t="s">
        <v>1030</v>
      </c>
      <c r="G724"/>
      <c r="H724" s="30" t="s">
        <v>140</v>
      </c>
      <c r="I724" t="s">
        <v>193</v>
      </c>
      <c r="J724" t="s">
        <v>193</v>
      </c>
      <c r="K724" s="28" t="s">
        <v>1103</v>
      </c>
      <c r="L724" s="7" t="s">
        <v>11</v>
      </c>
      <c r="M724"/>
      <c r="N724"/>
      <c r="O724" s="5" t="s">
        <v>274</v>
      </c>
      <c r="P724" s="5" t="s">
        <v>275</v>
      </c>
      <c r="Q724" s="5" t="s">
        <v>281</v>
      </c>
      <c r="R724" s="5" t="s">
        <v>274</v>
      </c>
      <c r="S724" s="5" t="s">
        <v>275</v>
      </c>
      <c r="T724" s="33" t="s">
        <v>279</v>
      </c>
      <c r="U724" s="28" t="s">
        <v>1103</v>
      </c>
      <c r="V724" s="20">
        <v>43077</v>
      </c>
      <c r="W724" s="20">
        <v>43077</v>
      </c>
      <c r="X724">
        <v>432</v>
      </c>
      <c r="Y724">
        <f>400+800</f>
        <v>1200</v>
      </c>
      <c r="Z724">
        <v>0</v>
      </c>
      <c r="AA724"/>
      <c r="AB724"/>
      <c r="AC724"/>
      <c r="AD724"/>
      <c r="AE724" s="20">
        <v>43110</v>
      </c>
      <c r="AF724" s="30" t="s">
        <v>554</v>
      </c>
      <c r="AG724" s="30">
        <v>2017</v>
      </c>
      <c r="AH724" s="20">
        <v>43110</v>
      </c>
    </row>
    <row r="725" spans="1:34" ht="51">
      <c r="A725">
        <v>2017</v>
      </c>
      <c r="B725" s="30" t="s">
        <v>1083</v>
      </c>
      <c r="C725" t="s">
        <v>2</v>
      </c>
      <c r="D725"/>
      <c r="E725" t="s">
        <v>115</v>
      </c>
      <c r="F725" t="s">
        <v>115</v>
      </c>
      <c r="G725"/>
      <c r="H725" s="30" t="s">
        <v>507</v>
      </c>
      <c r="I725" t="s">
        <v>188</v>
      </c>
      <c r="J725" t="s">
        <v>330</v>
      </c>
      <c r="K725" s="28" t="s">
        <v>1104</v>
      </c>
      <c r="L725" s="7" t="s">
        <v>11</v>
      </c>
      <c r="M725"/>
      <c r="N725"/>
      <c r="O725" s="5" t="s">
        <v>274</v>
      </c>
      <c r="P725" s="5" t="s">
        <v>275</v>
      </c>
      <c r="Q725" s="5" t="s">
        <v>281</v>
      </c>
      <c r="R725" s="5" t="s">
        <v>274</v>
      </c>
      <c r="S725" s="5" t="s">
        <v>275</v>
      </c>
      <c r="T725" s="33" t="s">
        <v>276</v>
      </c>
      <c r="U725" s="28" t="s">
        <v>1104</v>
      </c>
      <c r="V725" s="20">
        <v>43077</v>
      </c>
      <c r="W725" s="20">
        <v>43077</v>
      </c>
      <c r="X725">
        <v>433</v>
      </c>
      <c r="Y725">
        <f>300+1050</f>
        <v>1350</v>
      </c>
      <c r="Z725">
        <v>150</v>
      </c>
      <c r="AA725"/>
      <c r="AB725"/>
      <c r="AC725"/>
      <c r="AD725"/>
      <c r="AE725" s="20">
        <v>43110</v>
      </c>
      <c r="AF725" s="30" t="s">
        <v>554</v>
      </c>
      <c r="AG725" s="30">
        <v>2017</v>
      </c>
      <c r="AH725" s="20">
        <v>43110</v>
      </c>
    </row>
    <row r="726" spans="1:34" ht="51">
      <c r="A726">
        <v>2017</v>
      </c>
      <c r="B726" s="30" t="s">
        <v>1083</v>
      </c>
      <c r="C726" t="s">
        <v>2</v>
      </c>
      <c r="D726"/>
      <c r="E726" t="s">
        <v>128</v>
      </c>
      <c r="F726" t="s">
        <v>128</v>
      </c>
      <c r="G726"/>
      <c r="H726" s="30" t="s">
        <v>170</v>
      </c>
      <c r="I726" t="s">
        <v>221</v>
      </c>
      <c r="J726" t="s">
        <v>205</v>
      </c>
      <c r="K726" s="28" t="s">
        <v>1105</v>
      </c>
      <c r="L726" s="7" t="s">
        <v>11</v>
      </c>
      <c r="M726"/>
      <c r="N726"/>
      <c r="O726" s="5" t="s">
        <v>274</v>
      </c>
      <c r="P726" s="5" t="s">
        <v>275</v>
      </c>
      <c r="Q726" s="5" t="s">
        <v>281</v>
      </c>
      <c r="R726" s="5" t="s">
        <v>274</v>
      </c>
      <c r="S726" s="5" t="s">
        <v>275</v>
      </c>
      <c r="T726" s="33" t="s">
        <v>279</v>
      </c>
      <c r="U726" s="28" t="s">
        <v>1105</v>
      </c>
      <c r="V726" s="20">
        <v>43076</v>
      </c>
      <c r="W726" s="20">
        <v>43076</v>
      </c>
      <c r="X726">
        <v>434</v>
      </c>
      <c r="Y726">
        <v>800</v>
      </c>
      <c r="Z726">
        <v>0</v>
      </c>
      <c r="AA726"/>
      <c r="AB726"/>
      <c r="AC726"/>
      <c r="AD726"/>
      <c r="AE726" s="20">
        <v>43110</v>
      </c>
      <c r="AF726" s="30" t="s">
        <v>554</v>
      </c>
      <c r="AG726" s="30">
        <v>2017</v>
      </c>
      <c r="AH726" s="20">
        <v>43110</v>
      </c>
    </row>
    <row r="727" spans="1:34" ht="63.75">
      <c r="A727">
        <v>2017</v>
      </c>
      <c r="B727" s="30" t="s">
        <v>1083</v>
      </c>
      <c r="C727" t="s">
        <v>2</v>
      </c>
      <c r="D727"/>
      <c r="E727" t="s">
        <v>677</v>
      </c>
      <c r="F727" t="s">
        <v>677</v>
      </c>
      <c r="G727"/>
      <c r="H727" s="30" t="s">
        <v>678</v>
      </c>
      <c r="I727" t="s">
        <v>679</v>
      </c>
      <c r="J727" t="s">
        <v>235</v>
      </c>
      <c r="K727" s="28" t="s">
        <v>1106</v>
      </c>
      <c r="L727" s="7" t="s">
        <v>11</v>
      </c>
      <c r="M727"/>
      <c r="N727"/>
      <c r="O727" s="5" t="s">
        <v>274</v>
      </c>
      <c r="P727" s="5" t="s">
        <v>275</v>
      </c>
      <c r="Q727" s="5" t="s">
        <v>281</v>
      </c>
      <c r="R727" s="5" t="s">
        <v>274</v>
      </c>
      <c r="S727" s="5" t="s">
        <v>275</v>
      </c>
      <c r="T727" s="33" t="s">
        <v>279</v>
      </c>
      <c r="U727" s="28" t="s">
        <v>1106</v>
      </c>
      <c r="V727" s="20">
        <v>43077</v>
      </c>
      <c r="W727" s="20">
        <v>43077</v>
      </c>
      <c r="X727">
        <v>435</v>
      </c>
      <c r="Y727">
        <v>300</v>
      </c>
      <c r="Z727">
        <v>0</v>
      </c>
      <c r="AA727"/>
      <c r="AB727"/>
      <c r="AC727"/>
      <c r="AD727"/>
      <c r="AE727" s="20">
        <v>43110</v>
      </c>
      <c r="AF727" s="30" t="s">
        <v>554</v>
      </c>
      <c r="AG727" s="30">
        <v>2017</v>
      </c>
      <c r="AH727" s="20">
        <v>43110</v>
      </c>
    </row>
    <row r="728" spans="1:34" ht="51">
      <c r="A728">
        <v>2017</v>
      </c>
      <c r="B728" s="30" t="s">
        <v>1083</v>
      </c>
      <c r="C728" t="s">
        <v>2</v>
      </c>
      <c r="D728"/>
      <c r="E728" t="s">
        <v>998</v>
      </c>
      <c r="F728" t="s">
        <v>998</v>
      </c>
      <c r="G728"/>
      <c r="H728" s="30" t="s">
        <v>138</v>
      </c>
      <c r="I728" t="s">
        <v>191</v>
      </c>
      <c r="J728" t="s">
        <v>251</v>
      </c>
      <c r="K728" s="28" t="s">
        <v>1107</v>
      </c>
      <c r="L728" s="7" t="s">
        <v>11</v>
      </c>
      <c r="M728"/>
      <c r="N728"/>
      <c r="O728" s="5" t="s">
        <v>274</v>
      </c>
      <c r="P728" s="5" t="s">
        <v>275</v>
      </c>
      <c r="Q728" s="5" t="s">
        <v>281</v>
      </c>
      <c r="R728" s="5" t="s">
        <v>274</v>
      </c>
      <c r="S728" s="5" t="s">
        <v>275</v>
      </c>
      <c r="T728" s="33" t="s">
        <v>276</v>
      </c>
      <c r="U728" s="28" t="s">
        <v>1107</v>
      </c>
      <c r="V728" s="20">
        <v>43080</v>
      </c>
      <c r="W728" s="20">
        <v>43080</v>
      </c>
      <c r="X728">
        <v>436</v>
      </c>
      <c r="Y728">
        <v>1700</v>
      </c>
      <c r="Z728">
        <v>0</v>
      </c>
      <c r="AA728"/>
      <c r="AB728"/>
      <c r="AC728"/>
      <c r="AD728"/>
      <c r="AE728" s="20">
        <v>43110</v>
      </c>
      <c r="AF728" s="30" t="s">
        <v>554</v>
      </c>
      <c r="AG728" s="30">
        <v>2017</v>
      </c>
      <c r="AH728" s="20">
        <v>43110</v>
      </c>
    </row>
    <row r="729" spans="1:34" ht="51">
      <c r="A729">
        <v>2017</v>
      </c>
      <c r="B729" s="30" t="s">
        <v>1083</v>
      </c>
      <c r="C729" t="s">
        <v>2</v>
      </c>
      <c r="D729"/>
      <c r="E729" t="s">
        <v>606</v>
      </c>
      <c r="F729" t="s">
        <v>606</v>
      </c>
      <c r="G729"/>
      <c r="H729" s="30" t="s">
        <v>146</v>
      </c>
      <c r="I729" t="s">
        <v>201</v>
      </c>
      <c r="J729" t="s">
        <v>255</v>
      </c>
      <c r="K729" s="28" t="s">
        <v>1108</v>
      </c>
      <c r="L729" s="7" t="s">
        <v>11</v>
      </c>
      <c r="M729"/>
      <c r="N729"/>
      <c r="O729" s="5" t="s">
        <v>274</v>
      </c>
      <c r="P729" s="5" t="s">
        <v>275</v>
      </c>
      <c r="Q729" s="5" t="s">
        <v>281</v>
      </c>
      <c r="R729" s="5" t="s">
        <v>274</v>
      </c>
      <c r="S729" s="5" t="s">
        <v>275</v>
      </c>
      <c r="T729" s="33" t="s">
        <v>276</v>
      </c>
      <c r="U729" s="28" t="s">
        <v>1108</v>
      </c>
      <c r="V729" s="20">
        <v>43080</v>
      </c>
      <c r="W729" s="20">
        <v>43080</v>
      </c>
      <c r="X729">
        <v>437</v>
      </c>
      <c r="Y729">
        <v>400</v>
      </c>
      <c r="Z729">
        <v>0</v>
      </c>
      <c r="AA729"/>
      <c r="AB729"/>
      <c r="AC729"/>
      <c r="AD729"/>
      <c r="AE729" s="20">
        <v>43110</v>
      </c>
      <c r="AF729" s="30" t="s">
        <v>554</v>
      </c>
      <c r="AG729" s="30">
        <v>2017</v>
      </c>
      <c r="AH729" s="20">
        <v>43110</v>
      </c>
    </row>
    <row r="730" spans="1:34" ht="63.75">
      <c r="A730">
        <v>2017</v>
      </c>
      <c r="B730" s="30" t="s">
        <v>1083</v>
      </c>
      <c r="C730" t="s">
        <v>2</v>
      </c>
      <c r="D730"/>
      <c r="E730" t="s">
        <v>112</v>
      </c>
      <c r="F730" t="s">
        <v>112</v>
      </c>
      <c r="G730"/>
      <c r="H730" s="30" t="s">
        <v>160</v>
      </c>
      <c r="I730" t="s">
        <v>218</v>
      </c>
      <c r="J730" t="s">
        <v>262</v>
      </c>
      <c r="K730" s="28" t="s">
        <v>1109</v>
      </c>
      <c r="L730" s="7" t="s">
        <v>11</v>
      </c>
      <c r="M730"/>
      <c r="N730"/>
      <c r="O730" s="5" t="s">
        <v>274</v>
      </c>
      <c r="P730" s="5" t="s">
        <v>275</v>
      </c>
      <c r="Q730" s="5" t="s">
        <v>281</v>
      </c>
      <c r="R730" s="5" t="s">
        <v>274</v>
      </c>
      <c r="S730" s="5" t="s">
        <v>275</v>
      </c>
      <c r="T730" s="33" t="s">
        <v>279</v>
      </c>
      <c r="U730" s="28" t="s">
        <v>1109</v>
      </c>
      <c r="V730" s="20">
        <v>43081</v>
      </c>
      <c r="W730" s="20">
        <v>43081</v>
      </c>
      <c r="X730">
        <v>438</v>
      </c>
      <c r="Y730">
        <f>300+148+1450</f>
        <v>1898</v>
      </c>
      <c r="Z730">
        <v>102</v>
      </c>
      <c r="AA730"/>
      <c r="AB730"/>
      <c r="AC730"/>
      <c r="AD730"/>
      <c r="AE730" s="20">
        <v>43110</v>
      </c>
      <c r="AF730" s="30" t="s">
        <v>554</v>
      </c>
      <c r="AG730" s="30">
        <v>2017</v>
      </c>
      <c r="AH730" s="20">
        <v>43110</v>
      </c>
    </row>
    <row r="731" spans="1:34" ht="38.25">
      <c r="A731">
        <v>2017</v>
      </c>
      <c r="B731" s="30" t="s">
        <v>1083</v>
      </c>
      <c r="C731" t="s">
        <v>2</v>
      </c>
      <c r="D731"/>
      <c r="E731" t="s">
        <v>714</v>
      </c>
      <c r="F731" t="s">
        <v>714</v>
      </c>
      <c r="G731"/>
      <c r="H731" s="30" t="s">
        <v>1062</v>
      </c>
      <c r="I731" t="s">
        <v>205</v>
      </c>
      <c r="J731" t="s">
        <v>253</v>
      </c>
      <c r="K731" s="28" t="s">
        <v>1110</v>
      </c>
      <c r="L731" s="7" t="s">
        <v>11</v>
      </c>
      <c r="M731"/>
      <c r="N731"/>
      <c r="O731" s="5" t="s">
        <v>274</v>
      </c>
      <c r="P731" s="5" t="s">
        <v>275</v>
      </c>
      <c r="Q731" s="5" t="s">
        <v>281</v>
      </c>
      <c r="R731" s="5" t="s">
        <v>274</v>
      </c>
      <c r="S731" s="5" t="s">
        <v>275</v>
      </c>
      <c r="T731" s="33" t="s">
        <v>279</v>
      </c>
      <c r="U731" s="28" t="s">
        <v>1110</v>
      </c>
      <c r="V731" s="20">
        <v>43081</v>
      </c>
      <c r="W731" s="20">
        <v>43081</v>
      </c>
      <c r="X731">
        <v>439</v>
      </c>
      <c r="Y731">
        <f>300+148+1052</f>
        <v>1500</v>
      </c>
      <c r="Z731">
        <v>0</v>
      </c>
      <c r="AA731"/>
      <c r="AB731"/>
      <c r="AC731"/>
      <c r="AD731"/>
      <c r="AE731" s="20">
        <v>43110</v>
      </c>
      <c r="AF731" s="30" t="s">
        <v>554</v>
      </c>
      <c r="AG731" s="30">
        <v>2017</v>
      </c>
      <c r="AH731" s="20">
        <v>43110</v>
      </c>
    </row>
    <row r="732" spans="1:34" ht="51">
      <c r="A732">
        <v>2017</v>
      </c>
      <c r="B732" s="30" t="s">
        <v>1083</v>
      </c>
      <c r="C732" t="s">
        <v>2</v>
      </c>
      <c r="D732"/>
      <c r="E732" t="s">
        <v>714</v>
      </c>
      <c r="F732" t="s">
        <v>714</v>
      </c>
      <c r="G732"/>
      <c r="H732" s="30" t="s">
        <v>142</v>
      </c>
      <c r="I732" t="s">
        <v>1018</v>
      </c>
      <c r="J732" t="s">
        <v>200</v>
      </c>
      <c r="K732" s="28" t="s">
        <v>1111</v>
      </c>
      <c r="L732" s="7" t="s">
        <v>11</v>
      </c>
      <c r="M732"/>
      <c r="N732"/>
      <c r="O732" s="5" t="s">
        <v>274</v>
      </c>
      <c r="P732" s="5" t="s">
        <v>275</v>
      </c>
      <c r="Q732" s="5" t="s">
        <v>281</v>
      </c>
      <c r="R732" s="5" t="s">
        <v>274</v>
      </c>
      <c r="S732" s="5" t="s">
        <v>275</v>
      </c>
      <c r="T732" s="33" t="s">
        <v>279</v>
      </c>
      <c r="U732" s="28" t="s">
        <v>1111</v>
      </c>
      <c r="V732" s="20">
        <v>43081</v>
      </c>
      <c r="W732" s="20">
        <v>43081</v>
      </c>
      <c r="X732">
        <v>440</v>
      </c>
      <c r="Y732">
        <v>300</v>
      </c>
      <c r="Z732">
        <v>0</v>
      </c>
      <c r="AA732"/>
      <c r="AB732"/>
      <c r="AC732"/>
      <c r="AD732"/>
      <c r="AE732" s="20">
        <v>43110</v>
      </c>
      <c r="AF732" s="30" t="s">
        <v>554</v>
      </c>
      <c r="AG732" s="30">
        <v>2017</v>
      </c>
      <c r="AH732" s="20">
        <v>43110</v>
      </c>
    </row>
    <row r="733" spans="1:34" ht="51">
      <c r="A733">
        <v>2017</v>
      </c>
      <c r="B733" s="30" t="s">
        <v>1083</v>
      </c>
      <c r="C733" t="s">
        <v>2</v>
      </c>
      <c r="D733"/>
      <c r="E733" t="s">
        <v>111</v>
      </c>
      <c r="F733" t="s">
        <v>111</v>
      </c>
      <c r="G733"/>
      <c r="H733" s="30" t="s">
        <v>806</v>
      </c>
      <c r="I733" t="s">
        <v>259</v>
      </c>
      <c r="J733" t="s">
        <v>807</v>
      </c>
      <c r="K733" s="28" t="s">
        <v>1111</v>
      </c>
      <c r="L733" s="7" t="s">
        <v>11</v>
      </c>
      <c r="M733"/>
      <c r="N733"/>
      <c r="O733" s="5" t="s">
        <v>274</v>
      </c>
      <c r="P733" s="5" t="s">
        <v>275</v>
      </c>
      <c r="Q733" s="5" t="s">
        <v>281</v>
      </c>
      <c r="R733" s="5" t="s">
        <v>274</v>
      </c>
      <c r="S733" s="5" t="s">
        <v>275</v>
      </c>
      <c r="T733" s="33" t="s">
        <v>279</v>
      </c>
      <c r="U733" s="28" t="s">
        <v>1111</v>
      </c>
      <c r="V733" s="20">
        <v>43081</v>
      </c>
      <c r="W733" s="20">
        <v>43081</v>
      </c>
      <c r="X733">
        <v>441</v>
      </c>
      <c r="Y733">
        <v>300</v>
      </c>
      <c r="Z733">
        <v>0</v>
      </c>
      <c r="AA733"/>
      <c r="AB733"/>
      <c r="AC733"/>
      <c r="AD733"/>
      <c r="AE733" s="20">
        <v>43110</v>
      </c>
      <c r="AF733" s="30" t="s">
        <v>554</v>
      </c>
      <c r="AG733" s="30">
        <v>2017</v>
      </c>
      <c r="AH733" s="20">
        <v>43110</v>
      </c>
    </row>
    <row r="734" spans="1:34" ht="38.25">
      <c r="A734">
        <v>2017</v>
      </c>
      <c r="B734" s="30" t="s">
        <v>1083</v>
      </c>
      <c r="C734" t="s">
        <v>2</v>
      </c>
      <c r="D734"/>
      <c r="E734" t="s">
        <v>111</v>
      </c>
      <c r="F734" t="s">
        <v>111</v>
      </c>
      <c r="G734"/>
      <c r="H734" s="30" t="s">
        <v>703</v>
      </c>
      <c r="I734" t="s">
        <v>197</v>
      </c>
      <c r="J734" t="s">
        <v>224</v>
      </c>
      <c r="K734" s="28" t="s">
        <v>1112</v>
      </c>
      <c r="L734" s="7" t="s">
        <v>11</v>
      </c>
      <c r="M734"/>
      <c r="N734"/>
      <c r="O734" s="5" t="s">
        <v>274</v>
      </c>
      <c r="P734" s="5" t="s">
        <v>275</v>
      </c>
      <c r="Q734" s="5" t="s">
        <v>281</v>
      </c>
      <c r="R734" s="5" t="s">
        <v>274</v>
      </c>
      <c r="S734" s="5" t="s">
        <v>275</v>
      </c>
      <c r="T734" s="33" t="s">
        <v>279</v>
      </c>
      <c r="U734" s="28" t="s">
        <v>1112</v>
      </c>
      <c r="V734" s="20">
        <v>43081</v>
      </c>
      <c r="W734" s="20">
        <v>43081</v>
      </c>
      <c r="X734">
        <v>442</v>
      </c>
      <c r="Y734">
        <v>300</v>
      </c>
      <c r="Z734">
        <v>0</v>
      </c>
      <c r="AA734"/>
      <c r="AB734"/>
      <c r="AC734"/>
      <c r="AD734"/>
      <c r="AE734" s="20">
        <v>43110</v>
      </c>
      <c r="AF734" s="30" t="s">
        <v>554</v>
      </c>
      <c r="AG734" s="30">
        <v>2017</v>
      </c>
      <c r="AH734" s="20">
        <v>43110</v>
      </c>
    </row>
    <row r="735" spans="1:34" ht="38.25">
      <c r="A735">
        <v>2017</v>
      </c>
      <c r="B735" s="30" t="s">
        <v>1083</v>
      </c>
      <c r="C735" t="s">
        <v>2</v>
      </c>
      <c r="D735"/>
      <c r="E735" t="s">
        <v>120</v>
      </c>
      <c r="F735" t="s">
        <v>120</v>
      </c>
      <c r="G735"/>
      <c r="H735" s="30" t="s">
        <v>1113</v>
      </c>
      <c r="I735" t="s">
        <v>200</v>
      </c>
      <c r="J735" t="s">
        <v>706</v>
      </c>
      <c r="K735" s="28" t="s">
        <v>1112</v>
      </c>
      <c r="L735" s="7" t="s">
        <v>11</v>
      </c>
      <c r="M735"/>
      <c r="N735"/>
      <c r="O735" s="5" t="s">
        <v>274</v>
      </c>
      <c r="P735" s="5" t="s">
        <v>275</v>
      </c>
      <c r="Q735" s="5" t="s">
        <v>281</v>
      </c>
      <c r="R735" s="5" t="s">
        <v>274</v>
      </c>
      <c r="S735" s="5" t="s">
        <v>275</v>
      </c>
      <c r="T735" s="33" t="s">
        <v>279</v>
      </c>
      <c r="U735" s="28" t="s">
        <v>1112</v>
      </c>
      <c r="V735" s="20">
        <v>43081</v>
      </c>
      <c r="W735" s="20">
        <v>43081</v>
      </c>
      <c r="X735">
        <v>443</v>
      </c>
      <c r="Y735">
        <v>300</v>
      </c>
      <c r="Z735">
        <v>0</v>
      </c>
      <c r="AA735"/>
      <c r="AB735"/>
      <c r="AC735"/>
      <c r="AD735"/>
      <c r="AE735" s="20">
        <v>43110</v>
      </c>
      <c r="AF735" s="30" t="s">
        <v>554</v>
      </c>
      <c r="AG735" s="30">
        <v>2017</v>
      </c>
      <c r="AH735" s="20">
        <v>43110</v>
      </c>
    </row>
    <row r="736" spans="1:34" ht="38.25">
      <c r="A736">
        <v>2017</v>
      </c>
      <c r="B736" s="30" t="s">
        <v>1083</v>
      </c>
      <c r="C736" t="s">
        <v>2</v>
      </c>
      <c r="D736"/>
      <c r="E736" t="s">
        <v>998</v>
      </c>
      <c r="F736" t="s">
        <v>998</v>
      </c>
      <c r="G736"/>
      <c r="H736" s="30" t="s">
        <v>138</v>
      </c>
      <c r="I736" t="s">
        <v>191</v>
      </c>
      <c r="J736" t="s">
        <v>251</v>
      </c>
      <c r="K736" s="28" t="s">
        <v>1114</v>
      </c>
      <c r="L736" s="7" t="s">
        <v>11</v>
      </c>
      <c r="M736"/>
      <c r="N736"/>
      <c r="O736" s="5" t="s">
        <v>274</v>
      </c>
      <c r="P736" s="5" t="s">
        <v>275</v>
      </c>
      <c r="Q736" s="5" t="s">
        <v>281</v>
      </c>
      <c r="R736" s="5" t="s">
        <v>274</v>
      </c>
      <c r="S736" s="5" t="s">
        <v>275</v>
      </c>
      <c r="T736" s="33" t="s">
        <v>276</v>
      </c>
      <c r="U736" s="28" t="s">
        <v>1114</v>
      </c>
      <c r="V736" s="20">
        <v>43083</v>
      </c>
      <c r="W736" s="20">
        <v>43083</v>
      </c>
      <c r="X736">
        <v>444</v>
      </c>
      <c r="Y736">
        <f>500+32+1136</f>
        <v>1668</v>
      </c>
      <c r="Z736">
        <v>32</v>
      </c>
      <c r="AA736"/>
      <c r="AB736"/>
      <c r="AC736"/>
      <c r="AD736"/>
      <c r="AE736" s="20">
        <v>43110</v>
      </c>
      <c r="AF736" s="30" t="s">
        <v>554</v>
      </c>
      <c r="AG736" s="30">
        <v>2017</v>
      </c>
      <c r="AH736" s="20">
        <v>43110</v>
      </c>
    </row>
    <row r="737" spans="1:34" ht="51">
      <c r="A737">
        <v>2017</v>
      </c>
      <c r="B737" s="30" t="s">
        <v>1083</v>
      </c>
      <c r="C737" t="s">
        <v>2</v>
      </c>
      <c r="D737"/>
      <c r="E737" t="s">
        <v>1030</v>
      </c>
      <c r="F737" t="s">
        <v>1030</v>
      </c>
      <c r="G737"/>
      <c r="H737" s="30" t="s">
        <v>133</v>
      </c>
      <c r="I737" t="s">
        <v>182</v>
      </c>
      <c r="J737" t="s">
        <v>245</v>
      </c>
      <c r="K737" s="28" t="s">
        <v>1115</v>
      </c>
      <c r="L737" s="7" t="s">
        <v>11</v>
      </c>
      <c r="M737"/>
      <c r="N737"/>
      <c r="O737" s="5" t="s">
        <v>274</v>
      </c>
      <c r="P737" s="5" t="s">
        <v>275</v>
      </c>
      <c r="Q737" s="5" t="s">
        <v>281</v>
      </c>
      <c r="R737" s="5" t="s">
        <v>274</v>
      </c>
      <c r="S737" s="5" t="s">
        <v>275</v>
      </c>
      <c r="T737" s="33" t="s">
        <v>279</v>
      </c>
      <c r="U737" s="28" t="s">
        <v>1115</v>
      </c>
      <c r="V737" s="20">
        <v>43083</v>
      </c>
      <c r="W737" s="20">
        <v>43083</v>
      </c>
      <c r="X737">
        <v>445</v>
      </c>
      <c r="Y737">
        <f>400+1200</f>
        <v>1600</v>
      </c>
      <c r="Z737">
        <v>0</v>
      </c>
      <c r="AA737"/>
      <c r="AB737"/>
      <c r="AC737"/>
      <c r="AD737"/>
      <c r="AE737" s="20">
        <v>43110</v>
      </c>
      <c r="AF737" s="30" t="s">
        <v>554</v>
      </c>
      <c r="AG737" s="30">
        <v>2017</v>
      </c>
      <c r="AH737" s="20">
        <v>43110</v>
      </c>
    </row>
    <row r="738" spans="1:34" ht="38.25">
      <c r="A738">
        <v>2017</v>
      </c>
      <c r="B738" s="30" t="s">
        <v>1083</v>
      </c>
      <c r="C738" t="s">
        <v>2</v>
      </c>
      <c r="D738"/>
      <c r="E738" t="s">
        <v>714</v>
      </c>
      <c r="F738" t="s">
        <v>714</v>
      </c>
      <c r="G738"/>
      <c r="H738" s="30" t="s">
        <v>1062</v>
      </c>
      <c r="I738" t="s">
        <v>205</v>
      </c>
      <c r="J738" t="s">
        <v>253</v>
      </c>
      <c r="K738" s="28" t="s">
        <v>1116</v>
      </c>
      <c r="L738" s="7" t="s">
        <v>11</v>
      </c>
      <c r="M738"/>
      <c r="N738"/>
      <c r="O738" s="5" t="s">
        <v>274</v>
      </c>
      <c r="P738" s="5" t="s">
        <v>275</v>
      </c>
      <c r="Q738" s="5" t="s">
        <v>281</v>
      </c>
      <c r="R738" s="5" t="s">
        <v>274</v>
      </c>
      <c r="S738" s="5" t="s">
        <v>275</v>
      </c>
      <c r="T738" s="33" t="s">
        <v>279</v>
      </c>
      <c r="U738" s="28" t="s">
        <v>1116</v>
      </c>
      <c r="V738" s="20">
        <v>43084</v>
      </c>
      <c r="W738" s="20">
        <v>43084</v>
      </c>
      <c r="X738">
        <v>446</v>
      </c>
      <c r="Y738">
        <f>300+148+1052</f>
        <v>1500</v>
      </c>
      <c r="Z738">
        <v>0</v>
      </c>
      <c r="AA738"/>
      <c r="AB738"/>
      <c r="AC738"/>
      <c r="AD738"/>
      <c r="AE738" s="20">
        <v>43110</v>
      </c>
      <c r="AF738" s="30" t="s">
        <v>554</v>
      </c>
      <c r="AG738" s="30">
        <v>2017</v>
      </c>
      <c r="AH738" s="20">
        <v>43110</v>
      </c>
    </row>
    <row r="739" spans="1:34" ht="38.25">
      <c r="A739">
        <v>2017</v>
      </c>
      <c r="B739" s="30" t="s">
        <v>1083</v>
      </c>
      <c r="C739" t="s">
        <v>2</v>
      </c>
      <c r="D739"/>
      <c r="E739" t="s">
        <v>1117</v>
      </c>
      <c r="F739" t="s">
        <v>1117</v>
      </c>
      <c r="G739"/>
      <c r="H739" s="30" t="s">
        <v>703</v>
      </c>
      <c r="I739" t="s">
        <v>197</v>
      </c>
      <c r="J739" t="s">
        <v>224</v>
      </c>
      <c r="K739" s="28" t="s">
        <v>1116</v>
      </c>
      <c r="L739" s="7" t="s">
        <v>11</v>
      </c>
      <c r="M739"/>
      <c r="N739"/>
      <c r="O739" s="5" t="s">
        <v>274</v>
      </c>
      <c r="P739" s="5" t="s">
        <v>275</v>
      </c>
      <c r="Q739" s="5" t="s">
        <v>281</v>
      </c>
      <c r="R739" s="5" t="s">
        <v>274</v>
      </c>
      <c r="S739" s="5" t="s">
        <v>275</v>
      </c>
      <c r="T739" s="33" t="s">
        <v>279</v>
      </c>
      <c r="U739" s="28" t="s">
        <v>1116</v>
      </c>
      <c r="V739" s="20">
        <v>43084</v>
      </c>
      <c r="W739" s="20">
        <v>43084</v>
      </c>
      <c r="X739">
        <v>447</v>
      </c>
      <c r="Y739">
        <v>300</v>
      </c>
      <c r="Z739">
        <v>0</v>
      </c>
      <c r="AA739"/>
      <c r="AB739"/>
      <c r="AC739"/>
      <c r="AD739"/>
      <c r="AE739" s="20">
        <v>43110</v>
      </c>
      <c r="AF739" s="30" t="s">
        <v>554</v>
      </c>
      <c r="AG739" s="30">
        <v>2017</v>
      </c>
      <c r="AH739" s="20">
        <v>43110</v>
      </c>
    </row>
    <row r="740" spans="1:34" ht="38.25">
      <c r="A740">
        <v>2017</v>
      </c>
      <c r="B740" s="30" t="s">
        <v>1083</v>
      </c>
      <c r="C740" t="s">
        <v>2</v>
      </c>
      <c r="D740"/>
      <c r="E740" t="s">
        <v>111</v>
      </c>
      <c r="F740" t="s">
        <v>111</v>
      </c>
      <c r="G740"/>
      <c r="H740" s="30" t="s">
        <v>669</v>
      </c>
      <c r="I740" t="s">
        <v>183</v>
      </c>
      <c r="J740" t="s">
        <v>193</v>
      </c>
      <c r="K740" s="28" t="s">
        <v>1116</v>
      </c>
      <c r="L740" s="7" t="s">
        <v>11</v>
      </c>
      <c r="M740"/>
      <c r="N740"/>
      <c r="O740" s="5" t="s">
        <v>274</v>
      </c>
      <c r="P740" s="5" t="s">
        <v>275</v>
      </c>
      <c r="Q740" s="5" t="s">
        <v>281</v>
      </c>
      <c r="R740" s="5" t="s">
        <v>274</v>
      </c>
      <c r="S740" s="5" t="s">
        <v>275</v>
      </c>
      <c r="T740" s="33" t="s">
        <v>279</v>
      </c>
      <c r="U740" s="28" t="s">
        <v>1116</v>
      </c>
      <c r="V740" s="20">
        <v>43084</v>
      </c>
      <c r="W740" s="20">
        <v>43084</v>
      </c>
      <c r="X740">
        <v>448</v>
      </c>
      <c r="Y740">
        <v>300</v>
      </c>
      <c r="Z740">
        <v>0</v>
      </c>
      <c r="AA740"/>
      <c r="AB740"/>
      <c r="AC740"/>
      <c r="AD740"/>
      <c r="AE740" s="20">
        <v>43110</v>
      </c>
      <c r="AF740" s="30" t="s">
        <v>554</v>
      </c>
      <c r="AG740" s="30">
        <v>2017</v>
      </c>
      <c r="AH740" s="20">
        <v>43110</v>
      </c>
    </row>
    <row r="741" spans="1:34" ht="38.25">
      <c r="A741">
        <v>2017</v>
      </c>
      <c r="B741" s="30" t="s">
        <v>1083</v>
      </c>
      <c r="C741" t="s">
        <v>2</v>
      </c>
      <c r="D741"/>
      <c r="E741" t="s">
        <v>111</v>
      </c>
      <c r="F741" t="s">
        <v>111</v>
      </c>
      <c r="G741"/>
      <c r="H741" s="30" t="s">
        <v>806</v>
      </c>
      <c r="I741" t="s">
        <v>259</v>
      </c>
      <c r="J741" t="s">
        <v>807</v>
      </c>
      <c r="K741" s="28" t="s">
        <v>1116</v>
      </c>
      <c r="L741" s="7" t="s">
        <v>11</v>
      </c>
      <c r="M741"/>
      <c r="N741"/>
      <c r="O741" s="5" t="s">
        <v>274</v>
      </c>
      <c r="P741" s="5" t="s">
        <v>275</v>
      </c>
      <c r="Q741" s="5" t="s">
        <v>281</v>
      </c>
      <c r="R741" s="5" t="s">
        <v>274</v>
      </c>
      <c r="S741" s="5" t="s">
        <v>275</v>
      </c>
      <c r="T741" s="33" t="s">
        <v>279</v>
      </c>
      <c r="U741" s="28" t="s">
        <v>1116</v>
      </c>
      <c r="V741" s="20">
        <v>43084</v>
      </c>
      <c r="W741" s="20">
        <v>43084</v>
      </c>
      <c r="X741">
        <v>449</v>
      </c>
      <c r="Y741">
        <v>300</v>
      </c>
      <c r="Z741">
        <v>0</v>
      </c>
      <c r="AA741"/>
      <c r="AB741"/>
      <c r="AC741"/>
      <c r="AD741"/>
      <c r="AE741" s="20">
        <v>43110</v>
      </c>
      <c r="AF741" s="30" t="s">
        <v>554</v>
      </c>
      <c r="AG741" s="30">
        <v>2017</v>
      </c>
      <c r="AH741" s="20">
        <v>43110</v>
      </c>
    </row>
    <row r="742" spans="1:34" ht="51">
      <c r="A742">
        <v>2017</v>
      </c>
      <c r="B742" s="30" t="s">
        <v>1083</v>
      </c>
      <c r="C742" t="s">
        <v>2</v>
      </c>
      <c r="D742"/>
      <c r="E742" t="s">
        <v>128</v>
      </c>
      <c r="F742" t="s">
        <v>128</v>
      </c>
      <c r="G742"/>
      <c r="H742" s="30" t="s">
        <v>170</v>
      </c>
      <c r="I742" t="s">
        <v>221</v>
      </c>
      <c r="J742" t="s">
        <v>205</v>
      </c>
      <c r="K742" s="28" t="s">
        <v>1115</v>
      </c>
      <c r="L742" s="7" t="s">
        <v>11</v>
      </c>
      <c r="M742"/>
      <c r="N742"/>
      <c r="O742" s="5" t="s">
        <v>274</v>
      </c>
      <c r="P742" s="5" t="s">
        <v>275</v>
      </c>
      <c r="Q742" s="5" t="s">
        <v>281</v>
      </c>
      <c r="R742" s="5" t="s">
        <v>274</v>
      </c>
      <c r="S742" s="5" t="s">
        <v>275</v>
      </c>
      <c r="T742" s="33" t="s">
        <v>279</v>
      </c>
      <c r="U742" s="28" t="s">
        <v>1115</v>
      </c>
      <c r="V742" s="20">
        <v>43083</v>
      </c>
      <c r="W742" s="20">
        <v>43083</v>
      </c>
      <c r="X742">
        <v>450</v>
      </c>
      <c r="Y742">
        <v>300</v>
      </c>
      <c r="Z742">
        <v>0</v>
      </c>
      <c r="AA742"/>
      <c r="AB742"/>
      <c r="AC742"/>
      <c r="AD742"/>
      <c r="AE742" s="20">
        <v>43110</v>
      </c>
      <c r="AF742" s="30" t="s">
        <v>554</v>
      </c>
      <c r="AG742" s="30">
        <v>2017</v>
      </c>
      <c r="AH742" s="20">
        <v>43110</v>
      </c>
    </row>
    <row r="743" spans="1:34" ht="51">
      <c r="A743">
        <v>2017</v>
      </c>
      <c r="B743" s="30" t="s">
        <v>1083</v>
      </c>
      <c r="C743" t="s">
        <v>2</v>
      </c>
      <c r="D743"/>
      <c r="E743" t="s">
        <v>125</v>
      </c>
      <c r="F743" t="s">
        <v>125</v>
      </c>
      <c r="G743"/>
      <c r="H743" s="30" t="s">
        <v>515</v>
      </c>
      <c r="I743" t="s">
        <v>187</v>
      </c>
      <c r="J743" t="s">
        <v>264</v>
      </c>
      <c r="K743" s="28" t="s">
        <v>1115</v>
      </c>
      <c r="L743" s="7" t="s">
        <v>11</v>
      </c>
      <c r="M743"/>
      <c r="N743"/>
      <c r="O743" s="5" t="s">
        <v>274</v>
      </c>
      <c r="P743" s="5" t="s">
        <v>275</v>
      </c>
      <c r="Q743" s="5" t="s">
        <v>281</v>
      </c>
      <c r="R743" s="5" t="s">
        <v>274</v>
      </c>
      <c r="S743" s="5" t="s">
        <v>275</v>
      </c>
      <c r="T743" s="33" t="s">
        <v>279</v>
      </c>
      <c r="U743" s="28" t="s">
        <v>1115</v>
      </c>
      <c r="V743" s="20">
        <v>43083</v>
      </c>
      <c r="W743" s="20">
        <v>43083</v>
      </c>
      <c r="X743">
        <v>451</v>
      </c>
      <c r="Y743">
        <v>300</v>
      </c>
      <c r="Z743">
        <v>0</v>
      </c>
      <c r="AA743"/>
      <c r="AB743"/>
      <c r="AC743"/>
      <c r="AD743"/>
      <c r="AE743" s="20">
        <v>43110</v>
      </c>
      <c r="AF743" s="30" t="s">
        <v>554</v>
      </c>
      <c r="AG743" s="30">
        <v>2017</v>
      </c>
      <c r="AH743" s="20">
        <v>43110</v>
      </c>
    </row>
    <row r="744" spans="1:34" ht="63.75">
      <c r="A744">
        <v>2017</v>
      </c>
      <c r="B744" s="30" t="s">
        <v>1083</v>
      </c>
      <c r="C744" t="s">
        <v>2</v>
      </c>
      <c r="D744"/>
      <c r="E744" t="s">
        <v>1118</v>
      </c>
      <c r="F744" t="s">
        <v>1118</v>
      </c>
      <c r="G744"/>
      <c r="H744" s="30" t="s">
        <v>333</v>
      </c>
      <c r="I744" t="s">
        <v>334</v>
      </c>
      <c r="J744" t="s">
        <v>232</v>
      </c>
      <c r="K744" s="28" t="s">
        <v>1119</v>
      </c>
      <c r="L744" s="7" t="s">
        <v>11</v>
      </c>
      <c r="M744"/>
      <c r="N744"/>
      <c r="O744" s="5" t="s">
        <v>274</v>
      </c>
      <c r="P744" s="5" t="s">
        <v>275</v>
      </c>
      <c r="Q744" s="5" t="s">
        <v>281</v>
      </c>
      <c r="R744" s="5" t="s">
        <v>274</v>
      </c>
      <c r="S744" s="5" t="s">
        <v>275</v>
      </c>
      <c r="T744" s="33" t="s">
        <v>279</v>
      </c>
      <c r="U744" s="28" t="s">
        <v>1119</v>
      </c>
      <c r="V744" s="20">
        <v>43084</v>
      </c>
      <c r="W744" s="20">
        <v>43084</v>
      </c>
      <c r="X744">
        <v>452</v>
      </c>
      <c r="Y744">
        <v>300</v>
      </c>
      <c r="Z744">
        <v>0</v>
      </c>
      <c r="AA744"/>
      <c r="AB744"/>
      <c r="AC744"/>
      <c r="AD744"/>
      <c r="AE744" s="20">
        <v>43110</v>
      </c>
      <c r="AF744" s="30" t="s">
        <v>554</v>
      </c>
      <c r="AG744" s="30">
        <v>2017</v>
      </c>
      <c r="AH744" s="20">
        <v>43110</v>
      </c>
    </row>
    <row r="745" spans="1:34" ht="38.25">
      <c r="A745">
        <v>2017</v>
      </c>
      <c r="B745" s="30" t="s">
        <v>1083</v>
      </c>
      <c r="C745" t="s">
        <v>2</v>
      </c>
      <c r="D745"/>
      <c r="E745" t="s">
        <v>119</v>
      </c>
      <c r="F745" t="s">
        <v>119</v>
      </c>
      <c r="G745"/>
      <c r="H745" s="30" t="s">
        <v>683</v>
      </c>
      <c r="I745" t="s">
        <v>217</v>
      </c>
      <c r="J745" t="s">
        <v>220</v>
      </c>
      <c r="K745" s="28" t="s">
        <v>1120</v>
      </c>
      <c r="L745" s="7" t="s">
        <v>11</v>
      </c>
      <c r="M745"/>
      <c r="N745"/>
      <c r="O745" s="5" t="s">
        <v>274</v>
      </c>
      <c r="P745" s="5" t="s">
        <v>275</v>
      </c>
      <c r="Q745" s="5" t="s">
        <v>279</v>
      </c>
      <c r="R745" s="5" t="s">
        <v>274</v>
      </c>
      <c r="S745" s="5" t="s">
        <v>275</v>
      </c>
      <c r="T745" s="33" t="s">
        <v>281</v>
      </c>
      <c r="U745" s="28" t="s">
        <v>1120</v>
      </c>
      <c r="V745" s="20">
        <v>43083</v>
      </c>
      <c r="W745" s="20">
        <v>43083</v>
      </c>
      <c r="X745">
        <v>453</v>
      </c>
      <c r="Y745">
        <v>1000</v>
      </c>
      <c r="Z745">
        <v>0</v>
      </c>
      <c r="AA745"/>
      <c r="AB745"/>
      <c r="AC745"/>
      <c r="AD745"/>
      <c r="AE745" s="20">
        <v>43110</v>
      </c>
      <c r="AF745" s="30" t="s">
        <v>554</v>
      </c>
      <c r="AG745" s="30">
        <v>2017</v>
      </c>
      <c r="AH745" s="20">
        <v>43110</v>
      </c>
    </row>
    <row r="746" spans="1:34" ht="38.25">
      <c r="A746">
        <v>2017</v>
      </c>
      <c r="B746" s="30" t="s">
        <v>1083</v>
      </c>
      <c r="C746" t="s">
        <v>2</v>
      </c>
      <c r="D746"/>
      <c r="E746" t="s">
        <v>714</v>
      </c>
      <c r="F746" t="s">
        <v>714</v>
      </c>
      <c r="G746"/>
      <c r="H746" s="30" t="s">
        <v>142</v>
      </c>
      <c r="I746" t="s">
        <v>1018</v>
      </c>
      <c r="J746" t="s">
        <v>200</v>
      </c>
      <c r="K746" s="28" t="s">
        <v>1121</v>
      </c>
      <c r="L746" s="7" t="s">
        <v>11</v>
      </c>
      <c r="M746"/>
      <c r="N746"/>
      <c r="O746" s="5" t="s">
        <v>274</v>
      </c>
      <c r="P746" s="5" t="s">
        <v>275</v>
      </c>
      <c r="Q746" s="5" t="s">
        <v>281</v>
      </c>
      <c r="R746" s="5" t="s">
        <v>274</v>
      </c>
      <c r="S746" s="5" t="s">
        <v>275</v>
      </c>
      <c r="T746" s="33" t="s">
        <v>279</v>
      </c>
      <c r="U746" s="28" t="s">
        <v>1121</v>
      </c>
      <c r="V746" s="20">
        <v>43084</v>
      </c>
      <c r="W746" s="20">
        <v>43084</v>
      </c>
      <c r="X746">
        <v>454</v>
      </c>
      <c r="Y746">
        <f>300+148</f>
        <v>448</v>
      </c>
      <c r="Z746">
        <v>0</v>
      </c>
      <c r="AA746"/>
      <c r="AB746"/>
      <c r="AC746"/>
      <c r="AD746"/>
      <c r="AE746" s="20">
        <v>43110</v>
      </c>
      <c r="AF746" s="30" t="s">
        <v>554</v>
      </c>
      <c r="AG746" s="30">
        <v>2017</v>
      </c>
      <c r="AH746" s="20">
        <v>43110</v>
      </c>
    </row>
    <row r="747" spans="1:34" ht="38.25">
      <c r="A747">
        <v>2017</v>
      </c>
      <c r="B747" s="30" t="s">
        <v>1083</v>
      </c>
      <c r="C747" t="s">
        <v>2</v>
      </c>
      <c r="D747"/>
      <c r="E747" t="s">
        <v>1122</v>
      </c>
      <c r="F747" t="s">
        <v>1122</v>
      </c>
      <c r="G747"/>
      <c r="H747" s="30" t="s">
        <v>146</v>
      </c>
      <c r="I747" t="s">
        <v>201</v>
      </c>
      <c r="J747" t="s">
        <v>255</v>
      </c>
      <c r="K747" s="28" t="s">
        <v>1123</v>
      </c>
      <c r="L747" s="7" t="s">
        <v>11</v>
      </c>
      <c r="M747"/>
      <c r="N747"/>
      <c r="O747" s="5" t="s">
        <v>274</v>
      </c>
      <c r="P747" s="5" t="s">
        <v>275</v>
      </c>
      <c r="Q747" s="5" t="s">
        <v>281</v>
      </c>
      <c r="R747" s="5" t="s">
        <v>274</v>
      </c>
      <c r="S747" s="5" t="s">
        <v>275</v>
      </c>
      <c r="T747" s="33" t="s">
        <v>279</v>
      </c>
      <c r="U747" s="28" t="s">
        <v>1123</v>
      </c>
      <c r="V747" s="20">
        <v>43084</v>
      </c>
      <c r="W747" s="20">
        <v>43084</v>
      </c>
      <c r="X747">
        <v>455</v>
      </c>
      <c r="Y747">
        <v>400</v>
      </c>
      <c r="Z747">
        <v>0</v>
      </c>
      <c r="AA747"/>
      <c r="AB747"/>
      <c r="AC747"/>
      <c r="AD747"/>
      <c r="AE747" s="20">
        <v>43110</v>
      </c>
      <c r="AF747" s="30" t="s">
        <v>554</v>
      </c>
      <c r="AG747" s="30">
        <v>2017</v>
      </c>
      <c r="AH747" s="20">
        <v>43110</v>
      </c>
    </row>
  </sheetData>
  <sheetProtection/>
  <mergeCells count="1">
    <mergeCell ref="A6:AI6"/>
  </mergeCells>
  <dataValidations count="2">
    <dataValidation type="list" allowBlank="1" showInputMessage="1" showErrorMessage="1" sqref="C68 C293:C747">
      <formula1>hidden1</formula1>
    </dataValidation>
    <dataValidation type="list" allowBlank="1" showInputMessage="1" showErrorMessage="1" sqref="L68 L293">
      <formula1>hidden2</formula1>
    </dataValidation>
  </dataValidations>
  <hyperlinks>
    <hyperlink ref="AB8" r:id="rId1" display="https://drive.google.com/open?id=1GkJCIb5dWqc8ZdDAcHSGtb_jaZmrcCWI"/>
    <hyperlink ref="AC9" r:id="rId2" display="https://drive.google.com/open?id=12imV-tV-o1XNxkDYrTbkDYfTdbzNlP-d"/>
    <hyperlink ref="AB9" r:id="rId3" display="https://drive.google.com/open?id=13bxkFpqns4pTYblEmn68z3_STl_Y0rNV"/>
    <hyperlink ref="AB10" r:id="rId4" display="https://drive.google.com/open?id=1TIdVNp_bAUeYfbBfVrG5cynuYbNnb3uZ"/>
    <hyperlink ref="AC10" r:id="rId5" display="https://drive.google.com/open?id=1UIs45f2TEfGKsz72A2FwHbBOQkYVieKP"/>
    <hyperlink ref="AC89" r:id="rId6" display="https://drive.google.com/open?id=1TUKcBLUTaVYhdmIgTCOEv0fF8kLj_iJL"/>
    <hyperlink ref="AC259" r:id="rId7" display="https://drive.google.com/open?id=1vI0mbIGtO8AK7qmXdINtFE3kdhu66Dwq"/>
    <hyperlink ref="AC49" r:id="rId8" display="https://drive.google.com/open?id=1KxsWqOwM8rqINSXM958g105-l9u87kOQ"/>
    <hyperlink ref="AC643" r:id="rId9" display="https://drive.google.com/open?id=1YVEKnuOqbb0gbJpFMP_r-WqIDjv_VdhZ"/>
    <hyperlink ref="AC247" r:id="rId10" display="https://drive.google.com/open?id=1GaOa54Lk90WbJkEguqMK5b3B5zVpADkf"/>
    <hyperlink ref="AC179" r:id="rId11" display="https://drive.google.com/open?id=15e5HNA5zhgCNlBm_ljTY3B72MwpMNTvE"/>
    <hyperlink ref="AC273" r:id="rId12" display="https://drive.google.com/open?id=1Niski6aeh4uwoonbuBkg5PA1e-vIXfpr"/>
    <hyperlink ref="AC265" r:id="rId13" display="https://drive.google.com/open?id=1jt2-lJloekiot5QgRd2SzQMpSQtaskJn"/>
    <hyperlink ref="AC454" r:id="rId14" display="https://drive.google.com/open?id=13w1S2WA0VPtg6V117xBj3165BEHkJ-DE"/>
    <hyperlink ref="AC266" r:id="rId15" display="https://drive.google.com/open?id=1aQqtJoa0XBgW_nkv_kDsKUK9RW8Ra2nd"/>
    <hyperlink ref="AC73" r:id="rId16" display="https://drive.google.com/open?id=1Td5GQTWkaoyeFJDRXw0tQfcLHBAaAPt0"/>
    <hyperlink ref="AC163" r:id="rId17" display="https://drive.google.com/open?id=14oHCoGxou_PHTMrv5EOWom3vWPXo9ZAN"/>
    <hyperlink ref="AC148" r:id="rId18" display="https://drive.google.com/open?id=1QCFnhmqMGtHE0l34jLkmHtoX__WFE5xD"/>
    <hyperlink ref="AC70" r:id="rId19" display="https://drive.google.com/open?id=1ESsebWR_7D2s5IgXlKJ-eys5zNf_EhpX"/>
    <hyperlink ref="AC93" r:id="rId20" display="https://drive.google.com/open?id=12trmdJXbTEI4EdL85y5dV2n2_MJKu8Mt"/>
    <hyperlink ref="AC238" r:id="rId21" display="https://drive.google.com/open?id=1UK5AP5K8GoBVhclhCnwwOE-KIP36UCsl"/>
    <hyperlink ref="AC71" r:id="rId22" display="https://drive.google.com/open?id=1GtoRe2TPO0x0ynWlaE_Q_HTQkoHHXWhD"/>
    <hyperlink ref="AC161" r:id="rId23" display="https://drive.google.com/open?id=1-Jf4fAfpw4-ctaTS68lgjSFb1YJmFS0h"/>
    <hyperlink ref="AC582" r:id="rId24" display="https://drive.google.com/open?id=1xcin3NE2Omo46seSR-r2cJJBumbsVuYE"/>
    <hyperlink ref="AC659" r:id="rId25" display="https://drive.google.com/open?id=1bx5B-nJbybBXsGDG5EtY27Pizi6JJQF8"/>
    <hyperlink ref="AC194" r:id="rId26" display="https://drive.google.com/open?id=18KhYkKEgLtWUqXYsq1wLYPcoRXbLaqpO"/>
    <hyperlink ref="AC22" r:id="rId27" display="https://drive.google.com/open?id=1CqdECQkDRWoM7H3GiguKXz9tUstW1TRJ"/>
    <hyperlink ref="AC443" r:id="rId28" display="https://drive.google.com/open?id=1pYIiGMJdZUKI2J2lrH44ohVaYxGZTiZ2"/>
    <hyperlink ref="AC337" r:id="rId29" display="https://drive.google.com/open?id=1cdO3-wHuecXYMjVQyzmRRWpMZFm1h6Ir"/>
    <hyperlink ref="AC577" r:id="rId30" display="https://drive.google.com/open?id=1QFJTAW_OYNppDj_lP9gbLMKnFh8tGlEO"/>
    <hyperlink ref="AC709" r:id="rId31" display="https://drive.google.com/open?id=1BecaNdOB7hUOtI_7aHyP7B_9oVjFotZB"/>
    <hyperlink ref="AC648" r:id="rId32" display="https://drive.google.com/open?id=1jK1MiB30YY5ou1rcCwrUIxbbwUBHiXNk"/>
    <hyperlink ref="AC172" r:id="rId33" display="https://drive.google.com/open?id=1n0FulBwFm2urombLOfnJL-D0TkLrsJvV"/>
    <hyperlink ref="AC102" r:id="rId34" display="https://drive.google.com/open?id=1MRRm5nF1PRSxvZcBXGy_aYxCOGLJcjVg"/>
    <hyperlink ref="AC390" r:id="rId35" display="https://drive.google.com/open?id=17TwNNEgB17oi_tnD-pUVLe91Idkm-Kcv"/>
    <hyperlink ref="AC453" r:id="rId36" display="https://drive.google.com/open?id=1qqsIgHQP8kl0T0FM5-8O2WFimrM6KNxB"/>
    <hyperlink ref="AC199" r:id="rId37" display="https://drive.google.com/open?id=1Df9ewxVA1NJGkb3p2SY8grLAN5999Fv2"/>
    <hyperlink ref="AC212" r:id="rId38" display="https://drive.google.com/open?id=1op207zOeN8kNLI9RicruLSGKcPOuk_4Y"/>
    <hyperlink ref="AC72" r:id="rId39" display="https://drive.google.com/open?id=1op207zOeN8kNLI9RicruLSGKcPOuk_4Y"/>
    <hyperlink ref="AC28" r:id="rId40" display="https://drive.google.com/open?id=1Jqs6fKBs_sKHMSQmkJ5J8q3R0zLVcoR0"/>
    <hyperlink ref="AC211" r:id="rId41" display="https://drive.google.com/open?id=1KPYjba0HTOYW4egHTGV5vCtFq0J-5HoI"/>
    <hyperlink ref="AC126" r:id="rId42" display="https://drive.google.com/open?id=11aRBRNNMYO3N02qj5tpDrUdSTcEmT2Ak"/>
    <hyperlink ref="AC224" r:id="rId43" display="https://drive.google.com/open?id=10QSoAm2xJE2iBFPwMZdhbSu3oBMXcAQ0"/>
    <hyperlink ref="AC127" r:id="rId44" display="https://drive.google.com/open?id=1K6xU1cn4Nrq5IpaZWyTukmfrl9M1tGme"/>
    <hyperlink ref="AC133" r:id="rId45" display="https://drive.google.com/open?id=174iDkpWRn-dEfKBBdZUxKyWeczr3b0c2"/>
    <hyperlink ref="AC240" r:id="rId46" display="https://drive.google.com/open?id=1_WzIOEnrFXYAfLkCFnLnPc3annlLu-lp"/>
    <hyperlink ref="AC57" r:id="rId47" display="https://drive.google.com/open?id=1m98wCvPzXVN4TCt8iBxVZU59lVH4ubfR"/>
    <hyperlink ref="AC290" r:id="rId48" display="https://drive.google.com/open?id=1VgF6VPCGA-9xNl1Kth4cBHzJAbr1XatW"/>
    <hyperlink ref="AC264" r:id="rId49" display="https://drive.google.com/open?id=1mmqeo206bJUSeDhwSFxkhe8ivd1u85gN"/>
    <hyperlink ref="AC651" r:id="rId50" display="https://drive.google.com/open?id=1Pxx28Iz8SBER_CjqKTgX2geWiWnWPkTG"/>
    <hyperlink ref="AC576" r:id="rId51" display="https://drive.google.com/open?id=12133TgRfpJusqJ7GHfROcxxrud2NPHya"/>
    <hyperlink ref="AC90" r:id="rId52" display="https://drive.google.com/open?id=1nj7gRoimmYtQeJTSKb8B0WXO3OIF1Itp"/>
    <hyperlink ref="AC660" r:id="rId53" display="https://drive.google.com/open?id=1LNKrhSHF5WaHo9rfT0abUc2y4RCQJN3B"/>
    <hyperlink ref="AC76" r:id="rId54" display="https://drive.google.com/open?id=1y5AMCA4P86cO_N-e1AhavPW8vx_9MbBj"/>
    <hyperlink ref="AC117" r:id="rId55" display="https://drive.google.com/open?id=1PFVf0CY7sv63790vt7vRGtG_taW4n_5c"/>
    <hyperlink ref="AC276" r:id="rId56" display="https://drive.google.com/open?id=1a2Z3Unz5KrEEmGIwcVjyE1NGPIPwEIHy"/>
    <hyperlink ref="AC239" r:id="rId57" display="https://drive.google.com/open?id=1GuNxL-H1RLm3bRFowcdxuIKtEWuefnHH"/>
    <hyperlink ref="AC241" r:id="rId58" display="https://drive.google.com/open?id=1RhuVT4tHN4hllOSztomyWyZrI2rFvLVW"/>
    <hyperlink ref="AC638" r:id="rId59" display="https://drive.google.com/open?id=1qGLZy7-QOilQgsTAl4J9vRAuhqdr67_Z"/>
    <hyperlink ref="AC447" r:id="rId60" display="https://drive.google.com/open?id=1PNc1EkGZ2VcBYtt8VrQ8baDjRk4TKj_E"/>
    <hyperlink ref="AC656" r:id="rId61" display="https://drive.google.com/open?id=1VF8TV7It2HaAlS953heDgscNOHTyEZ6H"/>
    <hyperlink ref="AC56" r:id="rId62" display="https://drive.google.com/open?id=142zi1HmrudZR_1are--ZDrfmCVVGYHf7"/>
    <hyperlink ref="AC181" r:id="rId63" display="https://drive.google.com/open?id=1eL8gYwjpLy8WjbLHH5BV2zdBLJczTc8n"/>
    <hyperlink ref="AC68" r:id="rId64" display="https://drive.google.com/open?id=1Tb_x8l5d3JwoMRNaAfl0aNBKgn7_oHWJ"/>
    <hyperlink ref="AC203" r:id="rId65" display="https://drive.google.com/open?id=19OycCeREJiNm9zVOACrz-f1CJHt4fU2z"/>
    <hyperlink ref="AC631" r:id="rId66" display="https://drive.google.com/open?id=1RD16LbRZbw7KSA5iv1jLHlDL_n3YNZME"/>
    <hyperlink ref="AC332" r:id="rId67" display="https://drive.google.com/open?id=1wLPu5KELgJ6IsiU-EPrWFqblCTYaymkC"/>
    <hyperlink ref="AC113" r:id="rId68" display="https://drive.google.com/open?id=1YGHi2h9HWfclv8bDhFY70EokOxDtXtvg"/>
    <hyperlink ref="AC41" r:id="rId69" display="https://drive.google.com/open?id=1uYGkh7gSip9PgBn54bc-BAODdeOaKyTg"/>
    <hyperlink ref="AC42" r:id="rId70" display="https://drive.google.com/open?id=1_F7IQbOu3mbkkRq6GczeWKFQ540L_wZz"/>
    <hyperlink ref="AC122" r:id="rId71" display="https://drive.google.com/open?id=1cSxvwdKGA7QUhHjDTE4Rh3vo7uDsgTE0"/>
    <hyperlink ref="AC92" r:id="rId72" display="https://drive.google.com/open?id=1yaEAT185RREKQp6A8bD3i4YRf4jLRajU"/>
    <hyperlink ref="AC220" r:id="rId73" display="https://drive.google.com/open?id=1879rOlzBCgLYrXPjvUXtLXQsvmOyJqMX"/>
    <hyperlink ref="AC654" r:id="rId74" display="https://drive.google.com/open?id=1kqGPhrU6ELJIWTnvDdRkth_E7oouNgVv"/>
    <hyperlink ref="AC50" r:id="rId75" display="https://drive.google.com/open?id=1OF7TtbCGKrJPaLuWLAl8LpOgAt1tTzKH"/>
    <hyperlink ref="AC137" r:id="rId76" display="https://drive.google.com/open?id=1ON8JQqmtEKagoZkVAfwZsE6Z-8bxXgrQ"/>
    <hyperlink ref="AC293" r:id="rId77" display="https://drive.google.com/open?id=1o4Pp82NYj2sWYWU43CZU7Ay2Fo-AsnEr"/>
    <hyperlink ref="AC232" r:id="rId78" display="https://drive.google.com/open?id=1bjjNCKPoI37k6N4F1LI975xy7FORFHaj"/>
    <hyperlink ref="AC58" r:id="rId79" display="https://drive.google.com/open?id=1nZrL7vZi5KW97c3KxMfd1FotCXY0HKJB"/>
    <hyperlink ref="AC129" r:id="rId80" display="https://drive.google.com/open?id=1LMw1z1hTxZjmFAvyKCvbDYMTtqGHUq73"/>
    <hyperlink ref="AC635" r:id="rId81" display="https://drive.google.com/open?id=1xEcZrUosYNoNlYuhsh50JI8o7_Jh70TA"/>
    <hyperlink ref="AC573" r:id="rId82" display="https://drive.google.com/open?id=1tl3ipEkRnGKqhH4nG-03ysjiJVdh_r3C"/>
    <hyperlink ref="AC221" r:id="rId83" display="https://drive.google.com/open?id=1lGEVPwecR_QrMLrAmt4sV70p9lxNKKwO"/>
    <hyperlink ref="AC275" r:id="rId84" display="https://drive.google.com/open?id=1nA-tevxl_wcUfggTefSJpiS6KMr9OE-f"/>
    <hyperlink ref="AC35" r:id="rId85" display="https://drive.google.com/open?id=1yWa7T2xQtB6bQ6q5OjQTaF5pke-a9CW9"/>
    <hyperlink ref="AC650" r:id="rId86" display="https://drive.google.com/open?id=1shl-3RDcnT6r0V10QCDOjO3JicDbBfyR"/>
    <hyperlink ref="AC187" r:id="rId87" display="https://drive.google.com/open?id=1f6H5dkgGbRKHSb9KbROjjPTkNH3BXsGa"/>
    <hyperlink ref="AC634" r:id="rId88" display="https://drive.google.com/open?id=1HXdqqD2RoFYxi0EqfPopuWFArjm_wxr5"/>
    <hyperlink ref="AC587" r:id="rId89" display="https://drive.google.com/open?id=1Y2ictG1ajsQ4DlI94YXEPFafpRghPrm9"/>
    <hyperlink ref="AC156" r:id="rId90" display="https://drive.google.com/open?id=1A7aJMYGPnXFUKge6sOKFJLxLEK7qYDSS"/>
    <hyperlink ref="AC34" r:id="rId91" display="https://drive.google.com/open?id=1rv8w232qlDIG35VdiDINlfyhWjX8Ja39"/>
    <hyperlink ref="AC39" r:id="rId92" display="https://drive.google.com/open?id=1KAwUwbCLuZcfVEXJhk4KZ7jCxE4wrzgL"/>
    <hyperlink ref="AC260" r:id="rId93" display="https://drive.google.com/open?id=1-OCc8KQ5zFrcKXCQstR-t1QuBmBobB87"/>
    <hyperlink ref="AC633" r:id="rId94" display="https://drive.google.com/open?id=1khQnSd8-uYuwrDBwKGuT2imHYnhYwZ-9"/>
    <hyperlink ref="AC632" r:id="rId95" display="https://drive.google.com/open?id=17UlxArUuMAeKmwnLQS2DqJn1fDm-2m9P"/>
    <hyperlink ref="AC456" r:id="rId96" display="https://drive.google.com/open?id=1MlakaukwE-r-PgXpBUrpaW_wFzRs_g7P"/>
    <hyperlink ref="AC86" r:id="rId97" display="https://drive.google.com/open?id=1e0LonPMfQMbIJRwyyUDx6U3TlxSKMRii"/>
    <hyperlink ref="AC289" r:id="rId98" display="https://drive.google.com/open?id=14azsc1_jvpeAjTXikuf97aLvhIZwGyGT"/>
    <hyperlink ref="AC572" r:id="rId99" display="https://drive.google.com/open?id=10bb4K-wO3Ico0LpsSF5x559FflmDBcJT"/>
    <hyperlink ref="AC706" r:id="rId100" display="https://drive.google.com/open?id=1uUmSHF1huobI3MYyBzx97VCBep_ABOrs"/>
    <hyperlink ref="AC112" r:id="rId101" display="https://drive.google.com/open?id=1pH0lZiRChTTOGzgdfB9xN0ed0liLZx7f"/>
    <hyperlink ref="AC581" r:id="rId102" display="https://drive.google.com/open?id=1yHAu22zmea_ftDcSL8YlT4wI_kutemVI"/>
    <hyperlink ref="AC174" r:id="rId103" display="https://drive.google.com/open?id=1GIUrSnR_L_Gy1gtHqdJqDBMUYJBxy_jT"/>
    <hyperlink ref="AC140" r:id="rId104" display="https://drive.google.com/open?id=1xqx2qqDdGgRZ4XLvQJfohZL7rraUvHU3"/>
    <hyperlink ref="AC589" r:id="rId105" display="https://drive.google.com/open?id=1nLxGE97iysLmgOrVA_WN0SgMXnkiR6_O"/>
    <hyperlink ref="AC200" r:id="rId106" display="https://drive.google.com/open?id=1RyrTanZUnfFXflK94pqIgi43QbsY0--M"/>
    <hyperlink ref="AC48" r:id="rId107" display="https://drive.google.com/open?id=1RmhMmqx1o38xZEiCJSm0oQOP7wSQzYmX"/>
    <hyperlink ref="AC329" r:id="rId108" display="https://drive.google.com/open?id=1jG7ffbuq61JAaEKgOl6o0NggWQmDXvOc"/>
    <hyperlink ref="AC54" r:id="rId109" display="https://drive.google.com/open?id=1sPM-CzOVtq6-Emb01My7EvPCMcpTK8iz"/>
    <hyperlink ref="AC280" r:id="rId110" display="https://drive.google.com/open?id=1YThUx5S5_Z5SzPzrFWhqvXCieyjRP9ax"/>
    <hyperlink ref="AC222" r:id="rId111" display="https://drive.google.com/open?id=1z_KLdf9cLy2QtRmnemp_ApOVSeGOwyP0"/>
    <hyperlink ref="AC317" r:id="rId112" display="https://drive.google.com/open?id=1boQMjrfzyo9RkQdUFaX1h-uppnpouyCV"/>
    <hyperlink ref="AC114" r:id="rId113" display="https://drive.google.com/open?id=160VjO9DlNNJMDFYuVMct54wR7XRzignd"/>
    <hyperlink ref="AC210" r:id="rId114" display="https://drive.google.com/open?id=1HcNjPS_HXbJbac_DXAnHUUmLB8qTPMwC"/>
    <hyperlink ref="AC128" r:id="rId115" display="https://drive.google.com/open?id=1B4XKVE7_yd_Tur7YOIDnh79chi4_LbhO"/>
    <hyperlink ref="AC308" r:id="rId116" display="https://drive.google.com/open?id=15c4-PV-eGVgGSt4UJbjXsBfxXlAnbQda"/>
    <hyperlink ref="AC309" r:id="rId117" display="https://drive.google.com/open?id=1fbm39zBFG6mJh1dPkJYX38-FMTF71siX"/>
    <hyperlink ref="AC103" r:id="rId118" display="https://drive.google.com/open?id=1eb5p2eZCVKLggELfp0vOX4zd2XoGJEoK"/>
    <hyperlink ref="AC59" r:id="rId119" display="https://drive.google.com/open?id=1QiFGV186f68-zWAQK2-b2F3mB1A59Not"/>
    <hyperlink ref="AC330" r:id="rId120" display="https://drive.google.com/open?id=15b5ECMv4dcCsP18cqvS9pCpvkJmEW0UB"/>
    <hyperlink ref="AC254" r:id="rId121" display="https://drive.google.com/open?id=10MATzJUgaeWieN29ZE4RwCIskNrv7o-4"/>
    <hyperlink ref="AC75" r:id="rId122" display="https://drive.google.com/open?id=122RyO3OErQWd7mWPBq5xny2EXPzCUyjE"/>
    <hyperlink ref="AC162" r:id="rId123" display="https://drive.google.com/open?id=1VPh0bVjULOo3SURtjoHel0faK8DmCmKG"/>
    <hyperlink ref="AC299" r:id="rId124" display="https://drive.google.com/open?id=1nbSTSGUhbUj6neH6mxcpzZX1DL4c3KTw"/>
    <hyperlink ref="AC274" r:id="rId125" display="https://drive.google.com/open?id=1KhwqDipvw5TvF8s4VtOALVrA7zY3lXW7"/>
    <hyperlink ref="AC312" r:id="rId126" display="https://drive.google.com/open?id=1OhsYdihDK0pG5Vp3YJSdniQSCF7Y_Cky"/>
    <hyperlink ref="AC287" r:id="rId127" display="https://drive.google.com/open?id=1QmFXNKoQL1pb7H1iWUEowV8NyGFd4tQU"/>
    <hyperlink ref="AC284" r:id="rId128" display="https://drive.google.com/open?id=1D02qY4t34foL5VNVzVlOWSrNY9USjroL"/>
    <hyperlink ref="AC331" r:id="rId129" display="https://drive.google.com/open?id=1vJxeR3_CJQ__q4KXRB-N3tQWHtNcyL54"/>
    <hyperlink ref="AC155" r:id="rId130" display="https://drive.google.com/open?id=1rqfF_QZvP_Fh4kOMpgkYfwIUsb2qbX06"/>
    <hyperlink ref="AC83" r:id="rId131" display="https://drive.google.com/open?id=1JVgW4Qo426CFukkkr1a5rV10emh9nuDl"/>
    <hyperlink ref="AC169" r:id="rId132" display="https://drive.google.com/open?id=18jXeXd0B0zuK5JKu7meXEa5W3W-lR5HS"/>
    <hyperlink ref="AC91" r:id="rId133" display="https://drive.google.com/open?id=1rUY2kjf_gpanZ0DnWHA34RWpKZlNvF3g"/>
    <hyperlink ref="AB426" r:id="rId134" display="https://drive.google.com/open?id=1igXk40w-qiAFM4Q-ebYjnfhXz5Oi5hJv"/>
    <hyperlink ref="AB660" r:id="rId135" display="https://drive.google.com/open?id=15w9c_yLLELeMRBaX4ZH2txwDoyJOUJBh"/>
    <hyperlink ref="AB643" r:id="rId136" display="https://drive.google.com/open?id=1X54u18N5eqviSLqrI53jMELHGeFjrLls"/>
    <hyperlink ref="AB313" r:id="rId137" display="https://drive.google.com/open?id=12TcqFSLXXyJPNYcbbBcD96LfJy7gEUCA"/>
    <hyperlink ref="AB284" r:id="rId138" display="https://drive.google.com/open?id=1MlAJXQyCs2GOZghqDR-KTxRefqi46nVB"/>
    <hyperlink ref="AB247" r:id="rId139" display="https://drive.google.com/open?id=15o2cE1gBlBA0c860HD1AxzkBOPMDm7Ym"/>
    <hyperlink ref="AB29" r:id="rId140" display="https://drive.google.com/open?id=1igYkN6rOKmqFZvs6VJOkma9DcRoD3r60"/>
    <hyperlink ref="AB60" r:id="rId141" display="https://drive.google.com/open?id=1uZifX4Rq3In4H5ygrDmFVD4miG5kLZWO"/>
    <hyperlink ref="AB11" r:id="rId142" display="https://drive.google.com/open?id=1jGrP_BZemPQ1ac5UPVREAnD5Lhg6k4-E"/>
    <hyperlink ref="AB662" r:id="rId143" display="https://drive.google.com/open?id=18MhyO2jlM4tFwXN8KSeJWL3xI3Jp0ftS"/>
    <hyperlink ref="AB319" r:id="rId144" display="https://drive.google.com/open?id=1j_4qMka9ilNihrO4pzWznmukmXFSBcr6"/>
    <hyperlink ref="AB646" r:id="rId145" display="https://drive.google.com/open?id=1K3W7SVZVQOahGfbnMn1ECrLVzVMHGO2z"/>
    <hyperlink ref="AB235" r:id="rId146" display="https://drive.google.com/open?id=12W76U_xZjhawlF9fNknSyVJK8tWVBPTk"/>
    <hyperlink ref="AB642" r:id="rId147" display="https://drive.google.com/open?id=1j6Pg03EOjQIYdZygiwTa1jTn7utFvtiV"/>
    <hyperlink ref="AB106" r:id="rId148" display="https://drive.google.com/open?id=1Vih1BKlpBSs0ELc-ojeLkqVWgyQjeCrB"/>
    <hyperlink ref="AB179" r:id="rId149" display="https://drive.google.com/open?id=16Hld2wHPHxXGxcJxPWcXdV340tUVKqEV"/>
    <hyperlink ref="AB273" r:id="rId150" display="https://drive.google.com/open?id=1smuyeH2LwfVxy9WHHt0enUMkHM4PMGhf"/>
    <hyperlink ref="AB22" r:id="rId151" display="https://drive.google.com/open?id=1tgXWqOfYGvfk7EF_UaJnBk8HJA4vwwnU"/>
    <hyperlink ref="AB639" r:id="rId152" display="https://drive.google.com/open?id=1VBUwHoIaYN_TGBaw_Rc4xkOPe82Vp4MW"/>
    <hyperlink ref="AB302" r:id="rId153" display="https://drive.google.com/open?id=1W0jAEiuS6ZgAt5jzpI56DnUdftQF56ky"/>
    <hyperlink ref="AB586" r:id="rId154" display="https://drive.google.com/open?id=14Mw7K_WI12uioZX_ZV6sAYvV26sVlfg7"/>
    <hyperlink ref="AB265" r:id="rId155" display="https://drive.google.com/open?id=1j6lMQ6RDGOU2O6hw6hx8qJhjiHyOiNrk"/>
    <hyperlink ref="AB454" r:id="rId156" display="https://drive.google.com/open?id=1DwLtmGSQa7qZD9wLfPJZkl4XutePi2hS"/>
    <hyperlink ref="AB300" r:id="rId157" display="https://drive.google.com/open?id=1_i_v8DyqKX5KeturlRg5OYiqv5iw2l4Q"/>
    <hyperlink ref="AB326" r:id="rId158" display="https://drive.google.com/open?id=1MqLA-oWWRtAUTztXMLFzmLSL84s86T85"/>
    <hyperlink ref="AB266" r:id="rId159" display="https://drive.google.com/open?id=1srDdiosrhlcCWh16kSTQO0MR__lo95-X"/>
    <hyperlink ref="AB73" r:id="rId160" display="https://drive.google.com/open?id=14TdWRba-lzuOoX3zmXE9zHyJRE6WYbbp"/>
    <hyperlink ref="AB163" r:id="rId161" display="https://drive.google.com/open?id=1RFLYomiYnDE_Rv3PGghG6q2GAsW2fRok"/>
    <hyperlink ref="AB70" r:id="rId162" display="https://drive.google.com/open?id=114-oiHNi1Z-RKos0RKfxT16W2dVpXiYd"/>
    <hyperlink ref="AB238" r:id="rId163" display="https://drive.google.com/open?id=1c6ZCrtUK2ezPAaggTP9AIOULC2tP5cNX"/>
    <hyperlink ref="AB450" r:id="rId164" display="https://drive.google.com/open?id=1nbUfOEahJJKxWZ3aAuTd04ocnbY6ByIb"/>
    <hyperlink ref="AB166" r:id="rId165" display="https://drive.google.com/open?id=1FTei-GBtOhFhPujJnfFGSeQqY6Gohqg6"/>
    <hyperlink ref="AB71" r:id="rId166" display="https://drive.google.com/open?id=18ADeARtFwQSIfXxizm2If_lpbt0EUtLs"/>
    <hyperlink ref="AB582" r:id="rId167" display="https://drive.google.com/open?id=1ux8XthuPcN__kZdVELwyE6YXKGhQDRzI"/>
    <hyperlink ref="AB161" r:id="rId168" display="https://drive.google.com/open?id=16gyp_CEkrK2IwBqga936w2gnAvdAQd7E"/>
    <hyperlink ref="AB659" r:id="rId169" display="https://drive.google.com/open?id=1zIU2NOf_9iSv6yxOU5h9QtdFDhb7gKFA"/>
    <hyperlink ref="AB194" r:id="rId170" display="https://drive.google.com/open?id=16bMAxJidKPsOL_2XD435MwrGWJAOfhyj"/>
    <hyperlink ref="AB68" r:id="rId171" display="https://drive.google.com/open?id=1kJfVp4_G3mny4-l5HGseQ1MnzTAdMsp7"/>
    <hyperlink ref="AB276" r:id="rId172" display="https://drive.google.com/open?id=1BOLx6cgwsqELHHh008vCNZjZ33666Wgt"/>
    <hyperlink ref="AB239" r:id="rId173" display="https://drive.google.com/open?id=10jV1ao2voh6Wa_Ox19NqMXN7YiSeRGSN"/>
    <hyperlink ref="AB16" r:id="rId174" display="https://drive.google.com/open?id=101-DpdaDJYMNWRFpGlkC3Kdi05jl4BGk"/>
    <hyperlink ref="AB241" r:id="rId175" display="https://drive.google.com/open?id=1hao7hh3h0EKB7lcWzStGaJQA5OUd8M_x"/>
    <hyperlink ref="AB311" r:id="rId176" display="https://drive.google.com/open?id=18OQeC38zG7dJxJWH4HthOmg2e6bWFxku"/>
    <hyperlink ref="AB656" r:id="rId177" display="https://drive.google.com/open?id=1_ujWvvow5_7MOd0UOIVdvGIzuVidt_Dn"/>
    <hyperlink ref="AB638" r:id="rId178" display="https://drive.google.com/open?id=1HAJ_WXLN4Y9OE_s0HxboeyGq1eTiB7Tz"/>
    <hyperlink ref="AB432" r:id="rId179" display="https://drive.google.com/open?id=1KrhT7AFIDT1k7ooV0Gk7H8m4eCVKzwY4"/>
    <hyperlink ref="AB447" r:id="rId180" display="https://drive.google.com/open?id=1YuZHZqtvjoT8c4f8EuV-3CQi03fXFpFP"/>
    <hyperlink ref="AB56" r:id="rId181" display="https://drive.google.com/open?id=1NAdo1Qzd7YttO6sjmiGEh_nXMu5DMeb6"/>
    <hyperlink ref="AB181" r:id="rId182" display="https://drive.google.com/open?id=1-fTsNo5_PK-VdobRD5cBJWNM0L5RakOK"/>
    <hyperlink ref="AB204" r:id="rId183" display="https://drive.google.com/open?id=1N-Sj4tOUh0AfAxgXBhHLwS7gwzSAQ9_V"/>
    <hyperlink ref="AB92" r:id="rId184" display="https://drive.google.com/open?id=183OOCx2QedvSijQ1oXtkJfGm4MfBJXWe"/>
    <hyperlink ref="AB143" r:id="rId185" display="https://drive.google.com/open?id=16Hu18Uo-agMvSsE4-QjhQ64zr3t170U3"/>
    <hyperlink ref="AB631" r:id="rId186" display="https://drive.google.com/open?id=1pWs2T9nvGPeB36nW1iCGF4kWL2ieEBnl"/>
    <hyperlink ref="AB332" r:id="rId187" display="https://drive.google.com/open?id=1n-dlLbL0XGKVIGVFomqcwKWrZuAfP2_F"/>
    <hyperlink ref="AB113" r:id="rId188" display="https://drive.google.com/open?id=1tYq6FfOkrL3-3vf41YAP9MgUi_ZE47Ip"/>
    <hyperlink ref="AB41" r:id="rId189" display="https://drive.google.com/open?id=1vRxRHCiVYMCmlKkD2A4sM2M2VzdPRcmB"/>
    <hyperlink ref="AB42" r:id="rId190" display="https://drive.google.com/open?id=1P1i5n6YafIbDpNHIQ_dDYwn1c4LqAgge"/>
    <hyperlink ref="AB122" r:id="rId191" display="https://drive.google.com/open?id=14K_RsIQp_txu8sA9b5bHAJSqHzX7VSIJ"/>
    <hyperlink ref="AB220" r:id="rId192" display="https://drive.google.com/open?id=1FzH12V4eVgcEnij3DJKedpSHCK_gcA3v"/>
    <hyperlink ref="AB15" r:id="rId193" display="https://drive.google.com/open?id=13ux3Mjs1IYT-ln1HTS6kz5SbVqffLMKR"/>
    <hyperlink ref="AB654" r:id="rId194" display="https://drive.google.com/open?id=1OVOTOG1lsFJeYWltFvoTwt0dyIQmim1N"/>
    <hyperlink ref="AB137" r:id="rId195" display="https://drive.google.com/open?id=1EEBhV1DCEDfjo7HYIrWAlxWOhXeOdwS3"/>
    <hyperlink ref="AB259" r:id="rId196" display="https://drive.google.com/open?id=1qt_m7LokKT2dcLSiDk9sVVp6DtBnose4"/>
    <hyperlink ref="AB47" r:id="rId197" display="https://drive.google.com/open?id=1qYaKf7oLPzXsmTXb8eleCTxhc1hCLQ_E"/>
    <hyperlink ref="AB640" r:id="rId198" display="https://drive.google.com/open?id=147RBN8FzQdKHL4Mjlmp8OXLEsu5QjwwV"/>
    <hyperlink ref="AB293" r:id="rId199" display="https://drive.google.com/open?id=1cnuQUdGAA0l2Xo5l6Ff264bQuBxPSsVs"/>
    <hyperlink ref="AB24" r:id="rId200" display="https://drive.google.com/open?id=1yn9XDwmbdMrEciw2d2RPqV5iy-_07zVf"/>
    <hyperlink ref="AB433" r:id="rId201" display="https://drive.google.com/open?id=1XCOizCAwqgz6sy4zWc0DXat8urV1O3SM"/>
    <hyperlink ref="AB232" r:id="rId202" display="https://drive.google.com/open?id=1uzIbzMtBXcsPxzR7UpTtFXZb9lFpSVkB"/>
    <hyperlink ref="AB58" r:id="rId203" display="https://drive.google.com/open?id=1OsYcFkyPatfkEg2fuaz3ISDk7gynwPyq"/>
    <hyperlink ref="AB316" r:id="rId204" display="https://drive.google.com/open?id=12sUE6BmBN2oQWQ9CcD8R3c98tvxZX5Ix"/>
    <hyperlink ref="AB448" r:id="rId205" display="https://drive.google.com/open?id=1DMTemx6BImNn8fMpTL7nrFQVZNqgsZFx"/>
    <hyperlink ref="AB657" r:id="rId206" display="https://drive.google.com/open?id=1DQ9dP9oRp4rNfE5SAcd8CmmgWlaHwTUt"/>
    <hyperlink ref="AB704" r:id="rId207" display="https://drive.google.com/open?id=13rZ3P7fYgaSmI8K8rL_1bhuxHOz5RK8l"/>
    <hyperlink ref="AB653" r:id="rId208" display="https://drive.google.com/open?id=1ywRc2Qery-8gr_Z3hDQqkmX_08fnWRaH"/>
    <hyperlink ref="AB451" r:id="rId209" display="https://drive.google.com/open?id=1LlMrwLQa3oDK21GwqU56otg-HWUgqy1M"/>
    <hyperlink ref="AB585" r:id="rId210" display="https://drive.google.com/open?id=15_8BCS6_EIrcOmdXqfJ5l7_kZAM7HkjO"/>
    <hyperlink ref="AB325" r:id="rId211" display="https://drive.google.com/open?id=1ppSWbaZPHpwfXXasDJ2RDFw-wbMMpfet"/>
    <hyperlink ref="AB641" r:id="rId212" display="https://drive.google.com/open?id=12QYfbfDl1A7oApueUSpNNfs5ve5ltaTA"/>
    <hyperlink ref="AB129" r:id="rId213" display="https://drive.google.com/open?id=12qn5E0rBKddQ5WTL4QCxZlKk3Q-nYp1X"/>
    <hyperlink ref="AB230" r:id="rId214" display="https://drive.google.com/open?id=17kgoxY_ptaXDx4Ux5W59ozvvkW1XFe8W"/>
    <hyperlink ref="AB231" r:id="rId215" display="https://drive.google.com/open?id=17kgoxY_ptaXDx4Ux5W59ozvvkW1XFe8W"/>
    <hyperlink ref="AB320" r:id="rId216" display="https://drive.google.com/open?id=18OEJTJjLf9JoJNM4vVp60zr9JmL4m28s"/>
    <hyperlink ref="AB285" r:id="rId217" display="https://drive.google.com/open?id=11mCrnRRN7dfyv6jKYRFTbZsQ6JP1CCBw"/>
    <hyperlink ref="AB445" r:id="rId218" display="https://drive.google.com/open?id=1n2nM60QmuP-R8XWOJURE_4XfqH5eqfc_"/>
    <hyperlink ref="AB431" r:id="rId219" display="https://drive.google.com/open?id=15bvy13wGF0Mmr0xttki--CbqGRyYf0N4"/>
    <hyperlink ref="AB635" r:id="rId220" display="https://drive.google.com/open?id=1_nfDbwJ9_XSE9F49LxFDm3-5i2E-FaY8"/>
    <hyperlink ref="AB573" r:id="rId221" display="https://drive.google.com/open?id=1uaauwBHrsPgI4ySLaJs7TvCv0bCf8Z2B"/>
    <hyperlink ref="AB99" r:id="rId222" display="https://drive.google.com/open?id=1E0FZyY3qyTE--TPFPenZIYRftBZp8vbz"/>
    <hyperlink ref="AB221" r:id="rId223" display="https://drive.google.com/open?id=1_ziqZVbcqLeLd8h3zpCOa4ebzzgO9DbR"/>
    <hyperlink ref="AB275" r:id="rId224" display="https://drive.google.com/open?id=1JIAN5vxbioLRpKKyLJBY2P93NcOJ23b4"/>
    <hyperlink ref="AB322" r:id="rId225" display="https://drive.google.com/open?id=1PQ7zGkeY2hHbDP07mv4Psi8CkHMSlKlz"/>
    <hyperlink ref="AB650" r:id="rId226" display="https://drive.google.com/open?id=1eE8S4lK4w3UV_f-eU1v3Tqilg0ypCbHs"/>
    <hyperlink ref="AB97" r:id="rId227" display="https://drive.google.com/open?id=14qEMAVNlDoKkaBES5s4svipBEf36b521"/>
    <hyperlink ref="AB202" r:id="rId228" display="https://drive.google.com/open?id=14c_1PoPw7gtfOyrMrLxauPRuys7qvVx9"/>
    <hyperlink ref="AB286" r:id="rId229" display="https://drive.google.com/open?id=1lex6yoOK5XvT32MLqmi5AluB_zHe0B-0"/>
    <hyperlink ref="AB187" r:id="rId230" display="https://drive.google.com/open?id=1EHWqLwHOzdeHMTdlGzOmz8tAsu-SbGx_"/>
    <hyperlink ref="AB89" r:id="rId231" display="https://drive.google.com/open?id=1LJnMLEz8ApjlOSdYjPzRDN1BHuv8IoAv"/>
    <hyperlink ref="AB634" r:id="rId232" display="https://drive.google.com/open?id=1AllQSThH41C_SLj1Scn0DY53sW-aJ2ys"/>
    <hyperlink ref="AB101" r:id="rId233" display="https://drive.google.com/open?id=1xNoDxZevCyWAPSd1tDHDKegvUkQWScHv"/>
    <hyperlink ref="AB587" r:id="rId234" display="https://drive.google.com/open?id=1cbgveTfwh2j4z8_O65Ahznykz-v6Tx3I"/>
    <hyperlink ref="AB321" r:id="rId235" display="https://drive.google.com/open?id=1gw913F-9rpV4KB4PmR5MXTE14795csjy"/>
    <hyperlink ref="AB156" r:id="rId236" display="https://drive.google.com/open?id=1ZjaK0TY2gvALx9oPZ6i2KQIuEmzIUVQG"/>
    <hyperlink ref="AB303" r:id="rId237" display="https://drive.google.com/open?id=1hfXlskFmFOy4rTQrytMu5_jq4sAJUAFQ"/>
    <hyperlink ref="AB150" r:id="rId238" display="https://drive.google.com/open?id=1WGHaNeEHRfQKT84YUSiNL_rsuNMZ2hDm"/>
    <hyperlink ref="AB23" r:id="rId239" display="https://drive.google.com/open?id=10oUoKuEQ41cJLeoA2mTBtn-x6pG4cuhf"/>
    <hyperlink ref="AB168" r:id="rId240" display="https://drive.google.com/open?id=1b8p7sHkHkRc_Fp-y2WQWRJEckwBrZHYx"/>
    <hyperlink ref="AB96" r:id="rId241" display="https://drive.google.com/open?id=1Yidx-_KQMR386EDQQT-JkcmKAKMCaLhz"/>
    <hyperlink ref="AB39" r:id="rId242" display="https://drive.google.com/open?id=1pcGHWleJwjdfs37kEpnRTCqMkYt3-NE8"/>
    <hyperlink ref="AB260" r:id="rId243" display="https://drive.google.com/open?id=1r7eNg5_GbvehC3AqnOpveHiHK4-xdAFT"/>
  </hyperlinks>
  <printOptions/>
  <pageMargins left="0.75" right="0.75" top="1" bottom="1" header="0.5" footer="0.5"/>
  <pageSetup horizontalDpi="300" verticalDpi="300" orientation="portrait" r:id="rId2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19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4.710937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4" ht="12.75">
      <c r="A4">
        <v>270</v>
      </c>
      <c r="B4">
        <v>37501</v>
      </c>
      <c r="C4" s="4" t="s">
        <v>285</v>
      </c>
      <c r="D4" s="35">
        <v>700</v>
      </c>
    </row>
    <row r="5" spans="1:4" ht="12.75">
      <c r="A5">
        <v>270</v>
      </c>
      <c r="B5">
        <v>26101</v>
      </c>
      <c r="C5" s="4" t="s">
        <v>287</v>
      </c>
      <c r="D5">
        <v>1000</v>
      </c>
    </row>
    <row r="6" spans="1:4" ht="12.75">
      <c r="A6">
        <v>271</v>
      </c>
      <c r="B6">
        <v>37501</v>
      </c>
      <c r="C6" s="4" t="s">
        <v>285</v>
      </c>
      <c r="D6">
        <v>3500</v>
      </c>
    </row>
    <row r="7" spans="1:4" ht="12.75">
      <c r="A7">
        <v>271</v>
      </c>
      <c r="B7">
        <v>37502</v>
      </c>
      <c r="C7" s="4" t="s">
        <v>286</v>
      </c>
      <c r="D7">
        <v>500</v>
      </c>
    </row>
    <row r="8" spans="1:4" ht="12.75">
      <c r="A8">
        <v>271</v>
      </c>
      <c r="B8">
        <v>37201</v>
      </c>
      <c r="C8" s="4" t="s">
        <v>289</v>
      </c>
      <c r="D8">
        <v>800</v>
      </c>
    </row>
    <row r="9" spans="1:4" ht="12.75">
      <c r="A9">
        <v>271</v>
      </c>
      <c r="B9">
        <v>37101</v>
      </c>
      <c r="C9" s="4" t="s">
        <v>290</v>
      </c>
      <c r="D9">
        <v>10513.08</v>
      </c>
    </row>
    <row r="10" spans="1:4" ht="12.75">
      <c r="A10">
        <v>272</v>
      </c>
      <c r="B10">
        <v>37501</v>
      </c>
      <c r="C10" s="4" t="s">
        <v>285</v>
      </c>
      <c r="D10">
        <v>850</v>
      </c>
    </row>
    <row r="11" spans="1:4" ht="12.75">
      <c r="A11">
        <v>272</v>
      </c>
      <c r="B11">
        <v>37502</v>
      </c>
      <c r="C11" s="4" t="s">
        <v>286</v>
      </c>
      <c r="D11">
        <v>400</v>
      </c>
    </row>
    <row r="12" spans="1:4" ht="12.75">
      <c r="A12">
        <v>272</v>
      </c>
      <c r="B12">
        <v>26101</v>
      </c>
      <c r="C12" s="4" t="s">
        <v>287</v>
      </c>
      <c r="D12">
        <v>1000</v>
      </c>
    </row>
    <row r="13" spans="1:4" ht="12.75">
      <c r="A13">
        <v>273</v>
      </c>
      <c r="B13">
        <v>37501</v>
      </c>
      <c r="C13" s="4" t="s">
        <v>285</v>
      </c>
      <c r="D13">
        <v>700</v>
      </c>
    </row>
    <row r="14" spans="1:4" ht="12.75">
      <c r="A14">
        <v>273</v>
      </c>
      <c r="B14">
        <v>37502</v>
      </c>
      <c r="C14" s="4" t="s">
        <v>286</v>
      </c>
      <c r="D14">
        <v>300</v>
      </c>
    </row>
    <row r="15" spans="1:4" ht="12.75">
      <c r="A15">
        <v>274</v>
      </c>
      <c r="B15">
        <v>37501</v>
      </c>
      <c r="C15" s="4" t="s">
        <v>285</v>
      </c>
      <c r="D15">
        <v>700</v>
      </c>
    </row>
    <row r="16" spans="1:4" ht="12.75">
      <c r="A16">
        <v>274</v>
      </c>
      <c r="B16">
        <v>37901</v>
      </c>
      <c r="C16" s="4" t="s">
        <v>288</v>
      </c>
      <c r="D16">
        <v>418</v>
      </c>
    </row>
    <row r="17" spans="1:4" ht="12.75">
      <c r="A17">
        <v>274</v>
      </c>
      <c r="B17">
        <v>26101</v>
      </c>
      <c r="C17" s="4" t="s">
        <v>287</v>
      </c>
      <c r="D17">
        <v>1482</v>
      </c>
    </row>
    <row r="18" spans="1:4" ht="12.75">
      <c r="A18">
        <v>275</v>
      </c>
      <c r="B18">
        <v>37501</v>
      </c>
      <c r="C18" s="4" t="s">
        <v>285</v>
      </c>
      <c r="D18">
        <v>700</v>
      </c>
    </row>
    <row r="19" spans="1:4" ht="12.75">
      <c r="A19">
        <v>275</v>
      </c>
      <c r="B19">
        <v>26101</v>
      </c>
      <c r="C19" s="4" t="s">
        <v>287</v>
      </c>
      <c r="D19">
        <v>1000</v>
      </c>
    </row>
    <row r="20" spans="1:4" ht="12.75">
      <c r="A20">
        <v>276</v>
      </c>
      <c r="B20">
        <v>37501</v>
      </c>
      <c r="C20" s="4" t="s">
        <v>285</v>
      </c>
      <c r="D20">
        <v>3400</v>
      </c>
    </row>
    <row r="21" spans="1:4" ht="12.75">
      <c r="A21">
        <v>276</v>
      </c>
      <c r="B21">
        <v>37502</v>
      </c>
      <c r="C21" s="4" t="s">
        <v>286</v>
      </c>
      <c r="D21">
        <v>400</v>
      </c>
    </row>
    <row r="22" spans="1:4" ht="12.75">
      <c r="A22">
        <v>276</v>
      </c>
      <c r="B22">
        <v>37901</v>
      </c>
      <c r="C22" s="4" t="s">
        <v>288</v>
      </c>
      <c r="D22">
        <v>81</v>
      </c>
    </row>
    <row r="23" spans="1:4" ht="12.75">
      <c r="A23">
        <v>276</v>
      </c>
      <c r="B23">
        <v>26101</v>
      </c>
      <c r="C23" s="4" t="s">
        <v>287</v>
      </c>
      <c r="D23">
        <v>3212.98</v>
      </c>
    </row>
    <row r="24" spans="1:4" ht="12.75">
      <c r="A24">
        <v>277</v>
      </c>
      <c r="B24">
        <v>37501</v>
      </c>
      <c r="C24" s="4" t="s">
        <v>285</v>
      </c>
      <c r="D24">
        <v>700</v>
      </c>
    </row>
    <row r="25" spans="1:4" ht="12.75">
      <c r="A25">
        <v>277</v>
      </c>
      <c r="B25">
        <v>37901</v>
      </c>
      <c r="C25" s="4" t="s">
        <v>288</v>
      </c>
      <c r="D25">
        <v>204</v>
      </c>
    </row>
    <row r="26" spans="1:4" ht="12.75">
      <c r="A26">
        <v>277</v>
      </c>
      <c r="B26">
        <v>26101</v>
      </c>
      <c r="C26" s="4" t="s">
        <v>287</v>
      </c>
      <c r="D26">
        <v>1296.12</v>
      </c>
    </row>
    <row r="27" spans="1:4" ht="12.75">
      <c r="A27">
        <v>278</v>
      </c>
      <c r="B27">
        <v>37501</v>
      </c>
      <c r="C27" s="4" t="s">
        <v>285</v>
      </c>
      <c r="D27">
        <v>2800</v>
      </c>
    </row>
    <row r="28" spans="1:4" ht="12.75">
      <c r="A28">
        <v>278</v>
      </c>
      <c r="B28">
        <v>37502</v>
      </c>
      <c r="C28" s="4" t="s">
        <v>286</v>
      </c>
      <c r="D28">
        <v>300</v>
      </c>
    </row>
    <row r="29" spans="1:4" ht="12.75">
      <c r="A29">
        <v>279</v>
      </c>
      <c r="B29">
        <v>37501</v>
      </c>
      <c r="C29" s="4" t="s">
        <v>285</v>
      </c>
      <c r="D29">
        <v>2800</v>
      </c>
    </row>
    <row r="30" spans="1:4" ht="12.75">
      <c r="A30">
        <v>279</v>
      </c>
      <c r="B30">
        <v>37502</v>
      </c>
      <c r="C30" s="4" t="s">
        <v>286</v>
      </c>
      <c r="D30">
        <v>300</v>
      </c>
    </row>
    <row r="31" spans="1:4" ht="12.75">
      <c r="A31">
        <v>280</v>
      </c>
      <c r="B31">
        <v>37501</v>
      </c>
      <c r="C31" s="4" t="s">
        <v>285</v>
      </c>
      <c r="D31">
        <v>3400</v>
      </c>
    </row>
    <row r="32" spans="1:4" ht="12.75">
      <c r="A32">
        <v>280</v>
      </c>
      <c r="B32">
        <v>37502</v>
      </c>
      <c r="C32" s="4" t="s">
        <v>286</v>
      </c>
      <c r="D32">
        <v>400</v>
      </c>
    </row>
    <row r="33" spans="1:4" ht="12.75">
      <c r="A33">
        <v>281</v>
      </c>
      <c r="B33">
        <v>37501</v>
      </c>
      <c r="C33" s="4" t="s">
        <v>285</v>
      </c>
      <c r="D33">
        <v>3400</v>
      </c>
    </row>
    <row r="34" spans="1:4" ht="12.75">
      <c r="A34">
        <v>281</v>
      </c>
      <c r="B34">
        <v>37502</v>
      </c>
      <c r="C34" s="4" t="s">
        <v>286</v>
      </c>
      <c r="D34">
        <v>400</v>
      </c>
    </row>
    <row r="35" spans="1:4" ht="12.75">
      <c r="A35">
        <v>282</v>
      </c>
      <c r="B35">
        <v>37501</v>
      </c>
      <c r="C35" s="4" t="s">
        <v>285</v>
      </c>
      <c r="D35">
        <v>2800</v>
      </c>
    </row>
    <row r="36" spans="1:4" ht="12.75">
      <c r="A36">
        <v>282</v>
      </c>
      <c r="B36">
        <v>37502</v>
      </c>
      <c r="C36" s="4" t="s">
        <v>286</v>
      </c>
      <c r="D36">
        <v>300</v>
      </c>
    </row>
    <row r="37" spans="1:4" ht="12.75">
      <c r="A37">
        <v>283</v>
      </c>
      <c r="B37">
        <v>37501</v>
      </c>
      <c r="C37" s="4" t="s">
        <v>285</v>
      </c>
      <c r="D37">
        <v>3200</v>
      </c>
    </row>
    <row r="38" spans="1:4" ht="12.75">
      <c r="A38">
        <v>283</v>
      </c>
      <c r="B38">
        <v>37502</v>
      </c>
      <c r="C38" s="4" t="s">
        <v>286</v>
      </c>
      <c r="D38">
        <v>400</v>
      </c>
    </row>
    <row r="39" spans="1:4" ht="12.75">
      <c r="A39">
        <v>284</v>
      </c>
      <c r="B39">
        <v>37501</v>
      </c>
      <c r="C39" s="4" t="s">
        <v>285</v>
      </c>
      <c r="D39">
        <v>1400</v>
      </c>
    </row>
    <row r="40" spans="1:4" ht="12.75">
      <c r="A40">
        <v>284</v>
      </c>
      <c r="B40">
        <v>37502</v>
      </c>
      <c r="C40" s="4" t="s">
        <v>286</v>
      </c>
      <c r="D40">
        <v>300</v>
      </c>
    </row>
    <row r="41" spans="1:4" ht="12.75">
      <c r="A41">
        <v>284</v>
      </c>
      <c r="B41">
        <v>37201</v>
      </c>
      <c r="C41" s="4" t="s">
        <v>289</v>
      </c>
      <c r="D41">
        <v>1016</v>
      </c>
    </row>
    <row r="42" spans="1:4" ht="12.75">
      <c r="A42">
        <v>285</v>
      </c>
      <c r="B42">
        <v>37502</v>
      </c>
      <c r="C42" s="4" t="s">
        <v>286</v>
      </c>
      <c r="D42">
        <v>300</v>
      </c>
    </row>
    <row r="43" spans="1:4" ht="12.75">
      <c r="A43">
        <v>286</v>
      </c>
      <c r="B43">
        <v>37502</v>
      </c>
      <c r="C43" s="4" t="s">
        <v>286</v>
      </c>
      <c r="D43">
        <v>300</v>
      </c>
    </row>
    <row r="44" spans="1:4" ht="12.75">
      <c r="A44">
        <v>287</v>
      </c>
      <c r="B44">
        <v>37502</v>
      </c>
      <c r="C44" s="4" t="s">
        <v>286</v>
      </c>
      <c r="D44">
        <v>300</v>
      </c>
    </row>
    <row r="45" spans="1:4" ht="12.75">
      <c r="A45">
        <v>288</v>
      </c>
      <c r="B45">
        <v>37502</v>
      </c>
      <c r="C45" s="4" t="s">
        <v>286</v>
      </c>
      <c r="D45">
        <v>300</v>
      </c>
    </row>
    <row r="46" spans="1:4" ht="12.75">
      <c r="A46">
        <v>289</v>
      </c>
      <c r="B46">
        <v>37502</v>
      </c>
      <c r="C46" s="4" t="s">
        <v>286</v>
      </c>
      <c r="D46">
        <v>300</v>
      </c>
    </row>
    <row r="47" spans="1:4" ht="12.75">
      <c r="A47">
        <v>290</v>
      </c>
      <c r="B47">
        <v>37502</v>
      </c>
      <c r="C47" s="4" t="s">
        <v>286</v>
      </c>
      <c r="D47">
        <v>300</v>
      </c>
    </row>
    <row r="48" spans="1:4" ht="12.75">
      <c r="A48">
        <v>290</v>
      </c>
      <c r="B48">
        <v>37901</v>
      </c>
      <c r="C48" s="4" t="s">
        <v>288</v>
      </c>
      <c r="D48">
        <v>142</v>
      </c>
    </row>
    <row r="49" spans="1:4" ht="12.75">
      <c r="A49">
        <v>290</v>
      </c>
      <c r="B49">
        <v>26101</v>
      </c>
      <c r="C49" s="4" t="s">
        <v>287</v>
      </c>
      <c r="D49">
        <v>800</v>
      </c>
    </row>
    <row r="50" spans="1:4" ht="12.75">
      <c r="A50">
        <v>291</v>
      </c>
      <c r="B50">
        <v>37502</v>
      </c>
      <c r="C50" s="4" t="s">
        <v>286</v>
      </c>
      <c r="D50">
        <v>300</v>
      </c>
    </row>
    <row r="51" spans="1:4" ht="12.75">
      <c r="A51">
        <v>292</v>
      </c>
      <c r="B51">
        <v>37502</v>
      </c>
      <c r="C51" s="4" t="s">
        <v>286</v>
      </c>
      <c r="D51">
        <v>300</v>
      </c>
    </row>
    <row r="52" spans="1:4" ht="12.75">
      <c r="A52">
        <v>293</v>
      </c>
      <c r="B52">
        <v>37502</v>
      </c>
      <c r="C52" s="4" t="s">
        <v>286</v>
      </c>
      <c r="D52">
        <v>300</v>
      </c>
    </row>
    <row r="53" spans="1:4" ht="12.75">
      <c r="A53">
        <v>294</v>
      </c>
      <c r="B53">
        <v>37502</v>
      </c>
      <c r="C53" s="4" t="s">
        <v>286</v>
      </c>
      <c r="D53">
        <v>300</v>
      </c>
    </row>
    <row r="54" spans="1:4" ht="12.75">
      <c r="A54">
        <v>295</v>
      </c>
      <c r="B54">
        <v>37502</v>
      </c>
      <c r="C54" s="4" t="s">
        <v>286</v>
      </c>
      <c r="D54">
        <v>300</v>
      </c>
    </row>
    <row r="55" spans="1:4" ht="12.75">
      <c r="A55">
        <v>296</v>
      </c>
      <c r="B55">
        <v>37502</v>
      </c>
      <c r="C55" s="4" t="s">
        <v>286</v>
      </c>
      <c r="D55">
        <v>300</v>
      </c>
    </row>
    <row r="56" spans="1:4" ht="12.75">
      <c r="A56">
        <v>296</v>
      </c>
      <c r="B56">
        <v>37901</v>
      </c>
      <c r="C56" s="4" t="s">
        <v>288</v>
      </c>
      <c r="D56">
        <v>142</v>
      </c>
    </row>
    <row r="57" spans="1:4" ht="12.75">
      <c r="A57">
        <v>296</v>
      </c>
      <c r="B57">
        <v>26101</v>
      </c>
      <c r="C57" s="4" t="s">
        <v>287</v>
      </c>
      <c r="D57">
        <v>258</v>
      </c>
    </row>
    <row r="58" spans="1:4" ht="12.75">
      <c r="A58">
        <v>297</v>
      </c>
      <c r="B58">
        <v>37502</v>
      </c>
      <c r="C58" s="4" t="s">
        <v>286</v>
      </c>
      <c r="D58">
        <v>400</v>
      </c>
    </row>
    <row r="59" spans="1:4" ht="12.75">
      <c r="A59">
        <v>297</v>
      </c>
      <c r="B59">
        <v>26101</v>
      </c>
      <c r="C59" s="4" t="s">
        <v>287</v>
      </c>
      <c r="D59">
        <v>1230</v>
      </c>
    </row>
    <row r="60" spans="1:4" ht="12.75">
      <c r="A60">
        <v>298</v>
      </c>
      <c r="B60">
        <v>37502</v>
      </c>
      <c r="C60" s="4" t="s">
        <v>286</v>
      </c>
      <c r="D60">
        <v>300</v>
      </c>
    </row>
    <row r="61" spans="1:4" ht="12.75">
      <c r="A61">
        <v>299</v>
      </c>
      <c r="B61">
        <v>37502</v>
      </c>
      <c r="C61" s="4" t="s">
        <v>286</v>
      </c>
      <c r="D61">
        <v>400</v>
      </c>
    </row>
    <row r="62" spans="1:4" ht="12.75">
      <c r="A62">
        <v>300</v>
      </c>
      <c r="B62">
        <v>37502</v>
      </c>
      <c r="C62" s="4" t="s">
        <v>286</v>
      </c>
      <c r="D62">
        <v>300</v>
      </c>
    </row>
    <row r="63" spans="1:4" ht="12.75">
      <c r="A63">
        <v>301</v>
      </c>
      <c r="B63">
        <v>37502</v>
      </c>
      <c r="C63" s="4" t="s">
        <v>286</v>
      </c>
      <c r="D63">
        <v>300</v>
      </c>
    </row>
    <row r="64" spans="1:4" ht="12.75">
      <c r="A64">
        <v>301</v>
      </c>
      <c r="B64">
        <v>37901</v>
      </c>
      <c r="C64" s="4" t="s">
        <v>288</v>
      </c>
      <c r="D64">
        <v>142</v>
      </c>
    </row>
    <row r="65" spans="1:4" ht="12.75">
      <c r="A65">
        <v>301</v>
      </c>
      <c r="B65">
        <v>26101</v>
      </c>
      <c r="C65" s="4" t="s">
        <v>287</v>
      </c>
      <c r="D65">
        <v>258</v>
      </c>
    </row>
    <row r="66" spans="1:4" ht="12.75">
      <c r="A66">
        <v>302</v>
      </c>
      <c r="B66">
        <v>37502</v>
      </c>
      <c r="C66" s="4" t="s">
        <v>286</v>
      </c>
      <c r="D66">
        <v>300</v>
      </c>
    </row>
    <row r="67" spans="1:4" ht="12.75">
      <c r="A67">
        <v>303</v>
      </c>
      <c r="B67">
        <v>37502</v>
      </c>
      <c r="C67" s="4" t="s">
        <v>286</v>
      </c>
      <c r="D67">
        <v>300</v>
      </c>
    </row>
    <row r="68" spans="1:4" ht="12.75">
      <c r="A68">
        <v>303</v>
      </c>
      <c r="B68">
        <v>37901</v>
      </c>
      <c r="C68" s="4" t="s">
        <v>288</v>
      </c>
      <c r="D68">
        <v>142</v>
      </c>
    </row>
    <row r="69" spans="1:4" ht="12.75">
      <c r="A69">
        <v>303</v>
      </c>
      <c r="B69">
        <v>26101</v>
      </c>
      <c r="C69" s="4" t="s">
        <v>287</v>
      </c>
      <c r="D69">
        <v>658</v>
      </c>
    </row>
    <row r="70" spans="1:4" ht="12.75">
      <c r="A70">
        <v>304</v>
      </c>
      <c r="B70">
        <v>37502</v>
      </c>
      <c r="C70" s="4" t="s">
        <v>286</v>
      </c>
      <c r="D70">
        <v>300</v>
      </c>
    </row>
    <row r="71" spans="1:4" ht="12.75">
      <c r="A71">
        <v>304</v>
      </c>
      <c r="B71">
        <v>37901</v>
      </c>
      <c r="C71" s="4" t="s">
        <v>288</v>
      </c>
      <c r="D71">
        <v>142</v>
      </c>
    </row>
    <row r="72" spans="1:4" ht="12.75">
      <c r="A72">
        <v>304</v>
      </c>
      <c r="B72">
        <v>26101</v>
      </c>
      <c r="C72" s="4" t="s">
        <v>287</v>
      </c>
      <c r="D72">
        <v>658</v>
      </c>
    </row>
    <row r="73" spans="1:4" ht="12.75">
      <c r="A73">
        <v>305</v>
      </c>
      <c r="B73">
        <v>37502</v>
      </c>
      <c r="C73" s="4" t="s">
        <v>286</v>
      </c>
      <c r="D73">
        <v>300</v>
      </c>
    </row>
    <row r="74" spans="1:4" ht="12.75">
      <c r="A74">
        <v>306</v>
      </c>
      <c r="B74">
        <v>37502</v>
      </c>
      <c r="C74" s="4" t="s">
        <v>286</v>
      </c>
      <c r="D74">
        <v>300</v>
      </c>
    </row>
    <row r="75" spans="1:4" ht="12.75">
      <c r="A75">
        <v>307</v>
      </c>
      <c r="B75">
        <v>37502</v>
      </c>
      <c r="C75" s="4" t="s">
        <v>286</v>
      </c>
      <c r="D75">
        <v>300</v>
      </c>
    </row>
    <row r="76" spans="1:4" ht="12.75">
      <c r="A76">
        <v>308</v>
      </c>
      <c r="B76">
        <v>37502</v>
      </c>
      <c r="C76" s="4" t="s">
        <v>286</v>
      </c>
      <c r="D76">
        <v>300</v>
      </c>
    </row>
    <row r="77" spans="1:4" ht="12.75">
      <c r="A77">
        <v>309</v>
      </c>
      <c r="B77">
        <v>37502</v>
      </c>
      <c r="C77" s="4" t="s">
        <v>286</v>
      </c>
      <c r="D77">
        <v>300</v>
      </c>
    </row>
    <row r="78" spans="1:4" ht="12.75">
      <c r="A78">
        <v>310</v>
      </c>
      <c r="B78">
        <v>37502</v>
      </c>
      <c r="C78" s="4" t="s">
        <v>286</v>
      </c>
      <c r="D78">
        <v>300</v>
      </c>
    </row>
    <row r="79" spans="1:4" ht="12.75">
      <c r="A79">
        <v>310</v>
      </c>
      <c r="B79">
        <v>26101</v>
      </c>
      <c r="C79" s="4" t="s">
        <v>287</v>
      </c>
      <c r="D79">
        <v>1000</v>
      </c>
    </row>
    <row r="80" spans="1:4" ht="12.75">
      <c r="A80">
        <v>311</v>
      </c>
      <c r="B80">
        <v>37502</v>
      </c>
      <c r="C80" s="4" t="s">
        <v>286</v>
      </c>
      <c r="D80">
        <v>300</v>
      </c>
    </row>
    <row r="81" spans="1:4" ht="12.75">
      <c r="A81">
        <v>312</v>
      </c>
      <c r="B81">
        <v>37502</v>
      </c>
      <c r="C81" s="4" t="s">
        <v>286</v>
      </c>
      <c r="D81">
        <v>300</v>
      </c>
    </row>
    <row r="82" spans="1:4" ht="12.75">
      <c r="A82">
        <v>312</v>
      </c>
      <c r="B82">
        <v>37901</v>
      </c>
      <c r="C82" s="4" t="s">
        <v>288</v>
      </c>
      <c r="D82">
        <v>204</v>
      </c>
    </row>
    <row r="83" spans="1:4" ht="12.75">
      <c r="A83">
        <v>312</v>
      </c>
      <c r="B83">
        <v>26101</v>
      </c>
      <c r="C83" s="4" t="s">
        <v>287</v>
      </c>
      <c r="D83">
        <v>810</v>
      </c>
    </row>
    <row r="84" spans="1:4" ht="12.75">
      <c r="A84">
        <v>313</v>
      </c>
      <c r="B84">
        <v>37502</v>
      </c>
      <c r="C84" s="4" t="s">
        <v>286</v>
      </c>
      <c r="D84">
        <v>300</v>
      </c>
    </row>
    <row r="85" spans="1:4" ht="12.75">
      <c r="A85">
        <v>314</v>
      </c>
      <c r="B85">
        <v>37502</v>
      </c>
      <c r="C85" s="4" t="s">
        <v>286</v>
      </c>
      <c r="D85">
        <v>400</v>
      </c>
    </row>
    <row r="86" spans="1:4" ht="12.75">
      <c r="A86">
        <v>315</v>
      </c>
      <c r="B86">
        <v>37502</v>
      </c>
      <c r="C86" s="4" t="s">
        <v>286</v>
      </c>
      <c r="D86">
        <v>400</v>
      </c>
    </row>
    <row r="87" spans="1:4" ht="12.75">
      <c r="A87">
        <v>316</v>
      </c>
      <c r="B87">
        <v>37502</v>
      </c>
      <c r="C87" s="4" t="s">
        <v>286</v>
      </c>
      <c r="D87">
        <v>300</v>
      </c>
    </row>
    <row r="88" spans="1:4" ht="12.75">
      <c r="A88">
        <v>316</v>
      </c>
      <c r="B88">
        <v>37901</v>
      </c>
      <c r="C88" s="4" t="s">
        <v>288</v>
      </c>
      <c r="D88">
        <v>152</v>
      </c>
    </row>
    <row r="89" spans="1:4" ht="12.75">
      <c r="A89">
        <v>316</v>
      </c>
      <c r="B89">
        <v>26101</v>
      </c>
      <c r="C89" s="4" t="s">
        <v>287</v>
      </c>
      <c r="D89">
        <v>648</v>
      </c>
    </row>
    <row r="90" spans="1:4" ht="12.75">
      <c r="A90">
        <v>317</v>
      </c>
      <c r="B90">
        <v>37502</v>
      </c>
      <c r="C90" s="4" t="s">
        <v>286</v>
      </c>
      <c r="D90">
        <v>300</v>
      </c>
    </row>
    <row r="91" spans="1:4" ht="12.75">
      <c r="A91">
        <v>318</v>
      </c>
      <c r="B91">
        <v>37502</v>
      </c>
      <c r="C91" s="4" t="s">
        <v>286</v>
      </c>
      <c r="D91">
        <v>500</v>
      </c>
    </row>
    <row r="92" spans="1:4" ht="12.75">
      <c r="A92">
        <v>318</v>
      </c>
      <c r="B92">
        <v>37901</v>
      </c>
      <c r="C92" s="4" t="s">
        <v>288</v>
      </c>
      <c r="D92">
        <v>204</v>
      </c>
    </row>
    <row r="93" spans="1:4" ht="12.75">
      <c r="A93">
        <v>318</v>
      </c>
      <c r="B93">
        <v>26101</v>
      </c>
      <c r="C93" s="4" t="s">
        <v>287</v>
      </c>
      <c r="D93">
        <v>997.12</v>
      </c>
    </row>
    <row r="94" spans="1:4" ht="12.75">
      <c r="A94">
        <v>319</v>
      </c>
      <c r="B94">
        <v>37502</v>
      </c>
      <c r="C94" s="4" t="s">
        <v>286</v>
      </c>
      <c r="D94">
        <v>300</v>
      </c>
    </row>
    <row r="95" spans="1:4" ht="12.75">
      <c r="A95">
        <v>319</v>
      </c>
      <c r="B95">
        <v>26101</v>
      </c>
      <c r="C95" s="4" t="s">
        <v>287</v>
      </c>
      <c r="D95">
        <v>700</v>
      </c>
    </row>
    <row r="96" spans="1:4" ht="12.75">
      <c r="A96">
        <v>320</v>
      </c>
      <c r="B96">
        <v>37502</v>
      </c>
      <c r="C96" s="4" t="s">
        <v>286</v>
      </c>
      <c r="D96">
        <v>300</v>
      </c>
    </row>
    <row r="97" spans="1:4" ht="12.75">
      <c r="A97">
        <v>320</v>
      </c>
      <c r="B97">
        <v>26101</v>
      </c>
      <c r="C97" s="4" t="s">
        <v>287</v>
      </c>
      <c r="D97">
        <v>950.01</v>
      </c>
    </row>
    <row r="98" spans="1:4" ht="12.75">
      <c r="A98">
        <v>321</v>
      </c>
      <c r="B98">
        <v>37502</v>
      </c>
      <c r="C98" s="4" t="s">
        <v>286</v>
      </c>
      <c r="D98">
        <v>300</v>
      </c>
    </row>
    <row r="99" spans="1:4" ht="12.75">
      <c r="A99">
        <v>321</v>
      </c>
      <c r="B99">
        <v>37201</v>
      </c>
      <c r="C99" s="4" t="s">
        <v>289</v>
      </c>
      <c r="D99">
        <v>175</v>
      </c>
    </row>
    <row r="100" spans="1:4" ht="12.75">
      <c r="A100">
        <v>322</v>
      </c>
      <c r="B100">
        <v>37502</v>
      </c>
      <c r="C100" s="4" t="s">
        <v>286</v>
      </c>
      <c r="D100">
        <v>400</v>
      </c>
    </row>
    <row r="101" spans="1:4" ht="12.75">
      <c r="A101">
        <v>323</v>
      </c>
      <c r="B101">
        <v>37502</v>
      </c>
      <c r="C101" s="4" t="s">
        <v>286</v>
      </c>
      <c r="D101">
        <v>300</v>
      </c>
    </row>
    <row r="102" spans="1:4" ht="12.75">
      <c r="A102">
        <v>324</v>
      </c>
      <c r="B102">
        <v>37502</v>
      </c>
      <c r="C102" s="4" t="s">
        <v>286</v>
      </c>
      <c r="D102">
        <v>400</v>
      </c>
    </row>
    <row r="103" spans="1:4" ht="12.75">
      <c r="A103">
        <v>325</v>
      </c>
      <c r="B103">
        <v>37502</v>
      </c>
      <c r="C103" s="4" t="s">
        <v>286</v>
      </c>
      <c r="D103">
        <v>300</v>
      </c>
    </row>
    <row r="104" spans="1:4" ht="12.75">
      <c r="A104">
        <v>326</v>
      </c>
      <c r="B104">
        <v>37502</v>
      </c>
      <c r="C104" s="4" t="s">
        <v>286</v>
      </c>
      <c r="D104">
        <v>400</v>
      </c>
    </row>
    <row r="105" spans="1:4" ht="12.75">
      <c r="A105">
        <v>326</v>
      </c>
      <c r="B105">
        <v>37901</v>
      </c>
      <c r="C105" s="4" t="s">
        <v>288</v>
      </c>
      <c r="D105">
        <v>62</v>
      </c>
    </row>
    <row r="106" spans="1:4" ht="12.75">
      <c r="A106">
        <v>326</v>
      </c>
      <c r="B106">
        <v>26101</v>
      </c>
      <c r="C106" s="4" t="s">
        <v>287</v>
      </c>
      <c r="D106">
        <v>1038</v>
      </c>
    </row>
    <row r="107" spans="1:4" ht="12.75">
      <c r="A107">
        <v>327</v>
      </c>
      <c r="B107">
        <v>37502</v>
      </c>
      <c r="C107" s="4" t="s">
        <v>286</v>
      </c>
      <c r="D107">
        <v>400</v>
      </c>
    </row>
    <row r="108" spans="1:4" ht="12.75">
      <c r="A108">
        <v>328</v>
      </c>
      <c r="B108">
        <v>37502</v>
      </c>
      <c r="C108" s="4" t="s">
        <v>286</v>
      </c>
      <c r="D108">
        <v>300</v>
      </c>
    </row>
    <row r="109" spans="1:4" ht="12.75">
      <c r="A109">
        <v>329</v>
      </c>
      <c r="B109">
        <v>37502</v>
      </c>
      <c r="C109" s="4" t="s">
        <v>286</v>
      </c>
      <c r="D109">
        <v>300</v>
      </c>
    </row>
    <row r="110" spans="1:4" ht="12.75">
      <c r="A110">
        <v>44</v>
      </c>
      <c r="B110">
        <v>37502</v>
      </c>
      <c r="C110" t="s">
        <v>286</v>
      </c>
      <c r="D110" s="6">
        <v>300</v>
      </c>
    </row>
    <row r="111" spans="1:4" ht="12.75">
      <c r="A111">
        <v>44</v>
      </c>
      <c r="B111">
        <v>37901</v>
      </c>
      <c r="C111" s="4" t="s">
        <v>288</v>
      </c>
      <c r="D111" s="6">
        <v>284</v>
      </c>
    </row>
    <row r="112" spans="1:4" ht="12.75">
      <c r="A112">
        <v>44</v>
      </c>
      <c r="B112">
        <v>26101</v>
      </c>
      <c r="C112" s="4" t="s">
        <v>287</v>
      </c>
      <c r="D112" s="6">
        <v>1100</v>
      </c>
    </row>
    <row r="113" spans="1:4" ht="12.75">
      <c r="A113">
        <v>45</v>
      </c>
      <c r="B113">
        <v>37502</v>
      </c>
      <c r="C113" t="s">
        <v>286</v>
      </c>
      <c r="D113" s="6">
        <v>400</v>
      </c>
    </row>
    <row r="114" spans="1:4" ht="12.75">
      <c r="A114">
        <v>45</v>
      </c>
      <c r="B114">
        <v>26101</v>
      </c>
      <c r="C114" s="4" t="s">
        <v>287</v>
      </c>
      <c r="D114" s="6">
        <v>800</v>
      </c>
    </row>
    <row r="115" spans="1:4" ht="12.75">
      <c r="A115">
        <v>46</v>
      </c>
      <c r="B115">
        <v>37502</v>
      </c>
      <c r="C115" t="s">
        <v>286</v>
      </c>
      <c r="D115" s="6">
        <v>300</v>
      </c>
    </row>
    <row r="116" spans="1:4" ht="12.75">
      <c r="A116">
        <v>46</v>
      </c>
      <c r="B116">
        <v>37901</v>
      </c>
      <c r="C116" s="4" t="s">
        <v>288</v>
      </c>
      <c r="D116" s="6">
        <v>142</v>
      </c>
    </row>
    <row r="117" spans="1:4" ht="12.75">
      <c r="A117">
        <v>46</v>
      </c>
      <c r="B117">
        <v>26101</v>
      </c>
      <c r="C117" s="4" t="s">
        <v>287</v>
      </c>
      <c r="D117" s="6">
        <v>414.99</v>
      </c>
    </row>
    <row r="118" spans="1:4" ht="12.75">
      <c r="A118">
        <v>47</v>
      </c>
      <c r="B118">
        <v>37502</v>
      </c>
      <c r="C118" t="s">
        <v>286</v>
      </c>
      <c r="D118" s="6">
        <v>400</v>
      </c>
    </row>
    <row r="119" spans="1:4" ht="12.75">
      <c r="A119">
        <v>47</v>
      </c>
      <c r="B119">
        <v>37901</v>
      </c>
      <c r="C119" t="s">
        <v>288</v>
      </c>
      <c r="D119" s="6">
        <v>142</v>
      </c>
    </row>
    <row r="120" spans="1:4" ht="12.75">
      <c r="A120">
        <v>47</v>
      </c>
      <c r="B120">
        <v>26101</v>
      </c>
      <c r="C120" t="s">
        <v>287</v>
      </c>
      <c r="D120" s="6">
        <v>820.32</v>
      </c>
    </row>
    <row r="121" spans="1:4" ht="12.75">
      <c r="A121">
        <v>48</v>
      </c>
      <c r="B121">
        <v>37502</v>
      </c>
      <c r="C121" t="s">
        <v>286</v>
      </c>
      <c r="D121" s="6">
        <v>300</v>
      </c>
    </row>
    <row r="122" spans="1:4" ht="12.75">
      <c r="A122">
        <v>49</v>
      </c>
      <c r="B122">
        <v>37502</v>
      </c>
      <c r="C122" t="s">
        <v>286</v>
      </c>
      <c r="D122" s="6">
        <v>400</v>
      </c>
    </row>
    <row r="123" spans="1:4" ht="12.75">
      <c r="A123">
        <v>50</v>
      </c>
      <c r="B123">
        <v>37502</v>
      </c>
      <c r="C123" t="s">
        <v>286</v>
      </c>
      <c r="D123" s="6">
        <v>300</v>
      </c>
    </row>
    <row r="124" spans="1:4" ht="12.75">
      <c r="A124">
        <v>50</v>
      </c>
      <c r="B124">
        <v>26101</v>
      </c>
      <c r="C124" t="s">
        <v>287</v>
      </c>
      <c r="D124" s="6">
        <v>600</v>
      </c>
    </row>
    <row r="125" spans="1:4" ht="12.75">
      <c r="A125">
        <v>50</v>
      </c>
      <c r="B125">
        <v>37901</v>
      </c>
      <c r="C125" s="4" t="s">
        <v>288</v>
      </c>
      <c r="D125" s="6">
        <v>142</v>
      </c>
    </row>
    <row r="126" spans="1:4" ht="12.75">
      <c r="A126">
        <v>51</v>
      </c>
      <c r="B126">
        <v>37502</v>
      </c>
      <c r="C126" t="s">
        <v>286</v>
      </c>
      <c r="D126" s="6">
        <v>300</v>
      </c>
    </row>
    <row r="127" spans="1:4" ht="12.75">
      <c r="A127">
        <v>51</v>
      </c>
      <c r="B127">
        <v>26101</v>
      </c>
      <c r="C127" t="s">
        <v>287</v>
      </c>
      <c r="D127" s="6">
        <v>980</v>
      </c>
    </row>
    <row r="128" spans="1:4" ht="12.75">
      <c r="A128">
        <v>51</v>
      </c>
      <c r="B128">
        <v>37901</v>
      </c>
      <c r="C128" s="4" t="s">
        <v>288</v>
      </c>
      <c r="D128" s="6">
        <v>31</v>
      </c>
    </row>
    <row r="129" spans="1:4" ht="12.75">
      <c r="A129">
        <v>52</v>
      </c>
      <c r="B129">
        <v>37502</v>
      </c>
      <c r="C129" t="s">
        <v>286</v>
      </c>
      <c r="D129" s="6">
        <v>300</v>
      </c>
    </row>
    <row r="130" spans="1:4" ht="12.75">
      <c r="A130">
        <v>53</v>
      </c>
      <c r="B130">
        <v>37502</v>
      </c>
      <c r="C130" t="s">
        <v>286</v>
      </c>
      <c r="D130" s="6">
        <v>300</v>
      </c>
    </row>
    <row r="131" spans="1:4" ht="12.75">
      <c r="A131">
        <v>54</v>
      </c>
      <c r="B131">
        <v>37502</v>
      </c>
      <c r="C131" t="s">
        <v>286</v>
      </c>
      <c r="D131" s="6">
        <v>300</v>
      </c>
    </row>
    <row r="132" spans="1:4" ht="12.75">
      <c r="A132">
        <v>55</v>
      </c>
      <c r="B132">
        <v>37502</v>
      </c>
      <c r="C132" t="s">
        <v>286</v>
      </c>
      <c r="D132" s="6">
        <v>300</v>
      </c>
    </row>
    <row r="133" spans="1:4" ht="12.75">
      <c r="A133">
        <v>55</v>
      </c>
      <c r="B133">
        <v>37901</v>
      </c>
      <c r="C133" s="4" t="s">
        <v>288</v>
      </c>
      <c r="D133" s="6">
        <v>142</v>
      </c>
    </row>
    <row r="134" spans="1:4" ht="12.75">
      <c r="A134">
        <v>55</v>
      </c>
      <c r="B134">
        <v>26101</v>
      </c>
      <c r="C134" s="4" t="s">
        <v>287</v>
      </c>
      <c r="D134" s="6">
        <v>657.15</v>
      </c>
    </row>
    <row r="135" spans="1:4" ht="12.75">
      <c r="A135">
        <v>56</v>
      </c>
      <c r="B135">
        <v>37502</v>
      </c>
      <c r="C135" t="s">
        <v>286</v>
      </c>
      <c r="D135" s="6">
        <v>300</v>
      </c>
    </row>
    <row r="136" spans="1:4" ht="12.75">
      <c r="A136">
        <v>57</v>
      </c>
      <c r="B136">
        <v>37502</v>
      </c>
      <c r="C136" t="s">
        <v>286</v>
      </c>
      <c r="D136" s="6">
        <v>300</v>
      </c>
    </row>
    <row r="137" spans="1:4" ht="12.75">
      <c r="A137">
        <v>58</v>
      </c>
      <c r="B137">
        <v>37502</v>
      </c>
      <c r="C137" t="s">
        <v>286</v>
      </c>
      <c r="D137" s="6">
        <v>300</v>
      </c>
    </row>
    <row r="138" spans="1:4" ht="12.75">
      <c r="A138">
        <v>59</v>
      </c>
      <c r="B138">
        <v>37502</v>
      </c>
      <c r="C138" t="s">
        <v>286</v>
      </c>
      <c r="D138" s="6">
        <v>300</v>
      </c>
    </row>
    <row r="139" spans="1:4" ht="12.75">
      <c r="A139">
        <v>59</v>
      </c>
      <c r="B139">
        <v>37901</v>
      </c>
      <c r="C139" s="4" t="s">
        <v>288</v>
      </c>
      <c r="D139" s="6">
        <v>204</v>
      </c>
    </row>
    <row r="140" spans="1:4" ht="12.75">
      <c r="A140">
        <v>59</v>
      </c>
      <c r="B140">
        <v>26101</v>
      </c>
      <c r="C140" s="4" t="s">
        <v>287</v>
      </c>
      <c r="D140" s="6">
        <v>1033</v>
      </c>
    </row>
    <row r="141" spans="1:4" ht="12.75">
      <c r="A141">
        <v>60</v>
      </c>
      <c r="B141">
        <v>37502</v>
      </c>
      <c r="C141" s="4" t="s">
        <v>286</v>
      </c>
      <c r="D141" s="6">
        <v>300</v>
      </c>
    </row>
    <row r="142" spans="1:4" ht="12.75">
      <c r="A142">
        <v>60</v>
      </c>
      <c r="B142">
        <v>37901</v>
      </c>
      <c r="C142" s="4" t="s">
        <v>288</v>
      </c>
      <c r="D142" s="6">
        <v>142</v>
      </c>
    </row>
    <row r="143" spans="1:4" ht="12.75">
      <c r="A143">
        <v>60</v>
      </c>
      <c r="B143">
        <v>26101</v>
      </c>
      <c r="C143" s="4" t="s">
        <v>287</v>
      </c>
      <c r="D143" s="6">
        <v>858</v>
      </c>
    </row>
    <row r="144" spans="1:4" ht="12.75">
      <c r="A144">
        <v>61</v>
      </c>
      <c r="B144">
        <v>37502</v>
      </c>
      <c r="C144" s="4" t="s">
        <v>286</v>
      </c>
      <c r="D144" s="6">
        <v>400</v>
      </c>
    </row>
    <row r="145" spans="1:4" ht="12.75">
      <c r="A145">
        <v>61</v>
      </c>
      <c r="B145">
        <v>26101</v>
      </c>
      <c r="C145" s="4" t="s">
        <v>287</v>
      </c>
      <c r="D145" s="6">
        <v>1200</v>
      </c>
    </row>
    <row r="146" spans="1:4" ht="12.75">
      <c r="A146">
        <v>62</v>
      </c>
      <c r="B146">
        <v>37502</v>
      </c>
      <c r="C146" s="4" t="s">
        <v>286</v>
      </c>
      <c r="D146" s="6">
        <v>400</v>
      </c>
    </row>
    <row r="147" spans="1:4" ht="12.75">
      <c r="A147">
        <v>62</v>
      </c>
      <c r="B147">
        <v>37901</v>
      </c>
      <c r="C147" s="4" t="s">
        <v>288</v>
      </c>
      <c r="D147" s="6">
        <v>142</v>
      </c>
    </row>
    <row r="148" spans="1:4" ht="12.75">
      <c r="A148">
        <v>62</v>
      </c>
      <c r="B148">
        <v>26101</v>
      </c>
      <c r="C148" s="4" t="s">
        <v>287</v>
      </c>
      <c r="D148" s="6">
        <v>580</v>
      </c>
    </row>
    <row r="149" spans="1:4" ht="12.75">
      <c r="A149">
        <v>63</v>
      </c>
      <c r="B149">
        <v>37502</v>
      </c>
      <c r="C149" s="4" t="s">
        <v>286</v>
      </c>
      <c r="D149" s="6">
        <v>300</v>
      </c>
    </row>
    <row r="150" spans="1:4" ht="12.75">
      <c r="A150">
        <v>64</v>
      </c>
      <c r="B150">
        <v>37502</v>
      </c>
      <c r="C150" s="4" t="s">
        <v>286</v>
      </c>
      <c r="D150" s="6">
        <v>300</v>
      </c>
    </row>
    <row r="151" spans="1:4" ht="12.75">
      <c r="A151">
        <v>65</v>
      </c>
      <c r="B151">
        <v>37502</v>
      </c>
      <c r="C151" s="4" t="s">
        <v>286</v>
      </c>
      <c r="D151" s="6">
        <v>300</v>
      </c>
    </row>
    <row r="152" spans="1:4" ht="12.75">
      <c r="A152">
        <v>66</v>
      </c>
      <c r="B152">
        <v>37502</v>
      </c>
      <c r="C152" s="4" t="s">
        <v>286</v>
      </c>
      <c r="D152" s="6">
        <v>300</v>
      </c>
    </row>
    <row r="153" spans="1:4" ht="12.75">
      <c r="A153">
        <v>66</v>
      </c>
      <c r="B153">
        <v>37901</v>
      </c>
      <c r="C153" s="4" t="s">
        <v>288</v>
      </c>
      <c r="D153" s="6">
        <v>133</v>
      </c>
    </row>
    <row r="154" spans="1:4" ht="12.75">
      <c r="A154">
        <v>66</v>
      </c>
      <c r="B154">
        <v>26101</v>
      </c>
      <c r="C154" s="4" t="s">
        <v>287</v>
      </c>
      <c r="D154" s="6">
        <v>1250</v>
      </c>
    </row>
    <row r="155" spans="1:4" ht="12.75">
      <c r="A155">
        <v>67</v>
      </c>
      <c r="B155">
        <v>37502</v>
      </c>
      <c r="C155" s="4" t="s">
        <v>286</v>
      </c>
      <c r="D155" s="6">
        <v>400</v>
      </c>
    </row>
    <row r="156" spans="1:4" ht="12.75">
      <c r="A156">
        <v>67</v>
      </c>
      <c r="B156">
        <v>37901</v>
      </c>
      <c r="C156" s="4" t="s">
        <v>288</v>
      </c>
      <c r="D156" s="6">
        <v>204</v>
      </c>
    </row>
    <row r="157" spans="1:4" ht="12.75">
      <c r="A157">
        <v>67</v>
      </c>
      <c r="B157">
        <v>26101</v>
      </c>
      <c r="C157" s="4" t="s">
        <v>287</v>
      </c>
      <c r="D157" s="6">
        <v>790</v>
      </c>
    </row>
    <row r="158" spans="1:4" ht="12.75">
      <c r="A158">
        <v>68</v>
      </c>
      <c r="B158">
        <v>37502</v>
      </c>
      <c r="C158" s="4" t="s">
        <v>286</v>
      </c>
      <c r="D158" s="6">
        <v>300</v>
      </c>
    </row>
    <row r="159" spans="1:4" ht="12.75">
      <c r="A159">
        <v>69</v>
      </c>
      <c r="B159">
        <v>37502</v>
      </c>
      <c r="C159" s="4" t="s">
        <v>286</v>
      </c>
      <c r="D159" s="6">
        <v>300</v>
      </c>
    </row>
    <row r="160" spans="1:4" ht="12.75">
      <c r="A160">
        <v>70</v>
      </c>
      <c r="B160">
        <v>37502</v>
      </c>
      <c r="C160" s="4" t="s">
        <v>286</v>
      </c>
      <c r="D160" s="6">
        <v>300</v>
      </c>
    </row>
    <row r="161" spans="1:4" ht="12.75">
      <c r="A161">
        <v>70</v>
      </c>
      <c r="B161">
        <v>37901</v>
      </c>
      <c r="C161" s="4" t="s">
        <v>288</v>
      </c>
      <c r="D161" s="6">
        <v>142</v>
      </c>
    </row>
    <row r="162" spans="1:4" ht="12.75">
      <c r="A162">
        <v>70</v>
      </c>
      <c r="B162">
        <v>26101</v>
      </c>
      <c r="C162" s="4" t="s">
        <v>287</v>
      </c>
      <c r="D162" s="6">
        <v>858.1</v>
      </c>
    </row>
    <row r="163" spans="1:4" ht="12.75">
      <c r="A163">
        <v>71</v>
      </c>
      <c r="B163">
        <v>37502</v>
      </c>
      <c r="C163" s="4" t="s">
        <v>286</v>
      </c>
      <c r="D163" s="6">
        <v>300</v>
      </c>
    </row>
    <row r="164" spans="1:4" ht="12.75">
      <c r="A164">
        <v>72</v>
      </c>
      <c r="B164">
        <v>37502</v>
      </c>
      <c r="C164" s="4" t="s">
        <v>286</v>
      </c>
      <c r="D164" s="6">
        <v>300</v>
      </c>
    </row>
    <row r="165" spans="1:4" ht="12.75">
      <c r="A165">
        <v>72</v>
      </c>
      <c r="B165">
        <v>37901</v>
      </c>
      <c r="C165" s="4" t="s">
        <v>288</v>
      </c>
      <c r="D165" s="6">
        <v>173</v>
      </c>
    </row>
    <row r="166" spans="1:4" ht="12.75">
      <c r="A166">
        <v>72</v>
      </c>
      <c r="B166">
        <v>26101</v>
      </c>
      <c r="C166" s="4" t="s">
        <v>287</v>
      </c>
      <c r="D166" s="6">
        <v>1220</v>
      </c>
    </row>
    <row r="167" spans="1:4" ht="12.75">
      <c r="A167">
        <v>73</v>
      </c>
      <c r="B167">
        <v>37502</v>
      </c>
      <c r="C167" s="4" t="s">
        <v>286</v>
      </c>
      <c r="D167" s="6">
        <v>400</v>
      </c>
    </row>
    <row r="168" spans="1:4" ht="12.75">
      <c r="A168">
        <v>73</v>
      </c>
      <c r="B168">
        <v>26101</v>
      </c>
      <c r="C168" s="4" t="s">
        <v>287</v>
      </c>
      <c r="D168" s="6">
        <v>1000</v>
      </c>
    </row>
    <row r="169" spans="1:4" ht="12.75">
      <c r="A169">
        <v>74</v>
      </c>
      <c r="B169">
        <v>37502</v>
      </c>
      <c r="C169" s="4" t="s">
        <v>286</v>
      </c>
      <c r="D169" s="6">
        <v>300</v>
      </c>
    </row>
    <row r="170" spans="1:4" ht="12.75">
      <c r="A170">
        <v>74</v>
      </c>
      <c r="B170">
        <v>37901</v>
      </c>
      <c r="C170" s="4" t="s">
        <v>288</v>
      </c>
      <c r="D170" s="6">
        <v>204</v>
      </c>
    </row>
    <row r="171" spans="1:4" ht="12.75">
      <c r="A171">
        <v>74</v>
      </c>
      <c r="B171">
        <v>26101</v>
      </c>
      <c r="C171" s="4" t="s">
        <v>287</v>
      </c>
      <c r="D171" s="6">
        <v>996.5</v>
      </c>
    </row>
    <row r="172" spans="1:4" ht="12.75">
      <c r="A172">
        <v>75</v>
      </c>
      <c r="B172">
        <v>37502</v>
      </c>
      <c r="C172" s="4" t="s">
        <v>286</v>
      </c>
      <c r="D172" s="6">
        <v>300</v>
      </c>
    </row>
    <row r="173" spans="1:4" ht="12.75">
      <c r="A173">
        <v>76</v>
      </c>
      <c r="B173">
        <v>37502</v>
      </c>
      <c r="C173" s="4" t="s">
        <v>286</v>
      </c>
      <c r="D173" s="6">
        <v>300</v>
      </c>
    </row>
    <row r="174" spans="1:4" ht="12.75">
      <c r="A174">
        <v>76</v>
      </c>
      <c r="B174">
        <v>37901</v>
      </c>
      <c r="C174" s="4" t="s">
        <v>288</v>
      </c>
      <c r="D174" s="6">
        <v>173</v>
      </c>
    </row>
    <row r="175" spans="1:4" ht="12.75">
      <c r="A175">
        <v>76</v>
      </c>
      <c r="B175">
        <v>26101</v>
      </c>
      <c r="C175" s="4" t="s">
        <v>287</v>
      </c>
      <c r="D175" s="6">
        <v>1030</v>
      </c>
    </row>
    <row r="176" spans="1:4" ht="12.75">
      <c r="A176">
        <v>77</v>
      </c>
      <c r="B176">
        <v>37502</v>
      </c>
      <c r="C176" s="4" t="s">
        <v>286</v>
      </c>
      <c r="D176" s="6">
        <v>300</v>
      </c>
    </row>
    <row r="177" spans="1:4" ht="12.75">
      <c r="A177">
        <v>77</v>
      </c>
      <c r="B177">
        <v>37901</v>
      </c>
      <c r="C177" s="4" t="s">
        <v>288</v>
      </c>
      <c r="D177" s="6">
        <v>142</v>
      </c>
    </row>
    <row r="178" spans="1:4" ht="12.75">
      <c r="A178">
        <v>77</v>
      </c>
      <c r="B178">
        <v>26101</v>
      </c>
      <c r="C178" s="4" t="s">
        <v>287</v>
      </c>
      <c r="D178" s="6">
        <v>520</v>
      </c>
    </row>
    <row r="179" spans="1:4" ht="12.75">
      <c r="A179">
        <v>78</v>
      </c>
      <c r="B179">
        <v>37502</v>
      </c>
      <c r="C179" s="4" t="s">
        <v>286</v>
      </c>
      <c r="D179" s="6">
        <v>300</v>
      </c>
    </row>
    <row r="180" spans="1:4" ht="12.75">
      <c r="A180">
        <v>79</v>
      </c>
      <c r="B180">
        <v>37502</v>
      </c>
      <c r="C180" s="4" t="s">
        <v>286</v>
      </c>
      <c r="D180" s="6">
        <v>300</v>
      </c>
    </row>
    <row r="181" spans="1:4" ht="12.75">
      <c r="A181">
        <v>80</v>
      </c>
      <c r="B181">
        <v>37502</v>
      </c>
      <c r="C181" s="4" t="s">
        <v>286</v>
      </c>
      <c r="D181" s="6">
        <v>300</v>
      </c>
    </row>
    <row r="182" spans="1:4" ht="12.75">
      <c r="A182">
        <v>81</v>
      </c>
      <c r="B182">
        <v>37501</v>
      </c>
      <c r="C182" s="4" t="s">
        <v>285</v>
      </c>
      <c r="D182" s="6">
        <v>1400</v>
      </c>
    </row>
    <row r="183" spans="1:4" ht="12.75">
      <c r="A183">
        <v>81</v>
      </c>
      <c r="B183">
        <v>37502</v>
      </c>
      <c r="C183" s="5" t="s">
        <v>286</v>
      </c>
      <c r="D183" s="6">
        <v>300</v>
      </c>
    </row>
    <row r="184" spans="1:4" ht="12.75">
      <c r="A184">
        <v>81</v>
      </c>
      <c r="B184">
        <v>26101</v>
      </c>
      <c r="C184" s="5" t="s">
        <v>287</v>
      </c>
      <c r="D184" s="6">
        <v>1828.38</v>
      </c>
    </row>
    <row r="185" spans="1:4" ht="12.75">
      <c r="A185">
        <v>81</v>
      </c>
      <c r="B185">
        <v>37901</v>
      </c>
      <c r="C185" s="5" t="s">
        <v>288</v>
      </c>
      <c r="D185" s="23">
        <v>127</v>
      </c>
    </row>
    <row r="186" spans="1:4" ht="12.75">
      <c r="A186">
        <v>82</v>
      </c>
      <c r="B186">
        <v>37501</v>
      </c>
      <c r="C186" s="5" t="s">
        <v>285</v>
      </c>
      <c r="D186" s="23">
        <v>850</v>
      </c>
    </row>
    <row r="187" spans="1:4" ht="12.75">
      <c r="A187">
        <v>82</v>
      </c>
      <c r="B187">
        <v>37502</v>
      </c>
      <c r="C187" s="5" t="s">
        <v>286</v>
      </c>
      <c r="D187" s="23">
        <v>400</v>
      </c>
    </row>
    <row r="188" spans="1:4" ht="12.75">
      <c r="A188">
        <v>82</v>
      </c>
      <c r="B188">
        <v>26101</v>
      </c>
      <c r="C188" s="5" t="s">
        <v>287</v>
      </c>
      <c r="D188" s="23">
        <v>350</v>
      </c>
    </row>
    <row r="189" spans="1:4" ht="12.75">
      <c r="A189">
        <v>82</v>
      </c>
      <c r="B189">
        <v>37901</v>
      </c>
      <c r="C189" s="5" t="s">
        <v>288</v>
      </c>
      <c r="D189" s="23">
        <v>173</v>
      </c>
    </row>
    <row r="190" spans="1:4" ht="12.75">
      <c r="A190">
        <v>83</v>
      </c>
      <c r="B190">
        <v>37501</v>
      </c>
      <c r="C190" s="5" t="s">
        <v>285</v>
      </c>
      <c r="D190" s="23">
        <v>850</v>
      </c>
    </row>
    <row r="191" spans="1:4" ht="12.75">
      <c r="A191">
        <v>83</v>
      </c>
      <c r="B191">
        <v>37502</v>
      </c>
      <c r="C191" s="5" t="s">
        <v>286</v>
      </c>
      <c r="D191" s="23">
        <v>400</v>
      </c>
    </row>
    <row r="192" spans="1:4" ht="12.75">
      <c r="A192">
        <v>84</v>
      </c>
      <c r="B192">
        <v>37501</v>
      </c>
      <c r="C192" s="4" t="s">
        <v>285</v>
      </c>
      <c r="D192" s="23">
        <v>850</v>
      </c>
    </row>
    <row r="193" spans="1:4" ht="12.75">
      <c r="A193">
        <v>84</v>
      </c>
      <c r="B193">
        <v>37502</v>
      </c>
      <c r="C193" s="4" t="s">
        <v>286</v>
      </c>
      <c r="D193" s="23">
        <v>400</v>
      </c>
    </row>
    <row r="194" spans="1:4" ht="12.75">
      <c r="A194">
        <v>85</v>
      </c>
      <c r="B194">
        <v>37501</v>
      </c>
      <c r="C194" s="4" t="s">
        <v>285</v>
      </c>
      <c r="D194" s="23">
        <v>1400</v>
      </c>
    </row>
    <row r="195" spans="1:4" ht="12.75">
      <c r="A195">
        <v>85</v>
      </c>
      <c r="B195">
        <v>37502</v>
      </c>
      <c r="C195" s="4" t="s">
        <v>286</v>
      </c>
      <c r="D195" s="23">
        <v>300</v>
      </c>
    </row>
    <row r="196" spans="1:4" ht="12.75">
      <c r="A196">
        <v>86</v>
      </c>
      <c r="B196">
        <v>37501</v>
      </c>
      <c r="C196" s="4" t="s">
        <v>285</v>
      </c>
      <c r="D196" s="23">
        <v>1400</v>
      </c>
    </row>
    <row r="197" spans="1:4" ht="12.75">
      <c r="A197">
        <v>86</v>
      </c>
      <c r="B197">
        <v>37502</v>
      </c>
      <c r="C197" s="4" t="s">
        <v>286</v>
      </c>
      <c r="D197" s="23">
        <v>300</v>
      </c>
    </row>
    <row r="198" spans="1:4" ht="12.75">
      <c r="A198">
        <v>87</v>
      </c>
      <c r="B198">
        <v>37501</v>
      </c>
      <c r="C198" s="4" t="s">
        <v>285</v>
      </c>
      <c r="D198" s="23">
        <v>1400</v>
      </c>
    </row>
    <row r="199" spans="1:4" ht="12.75">
      <c r="A199">
        <v>87</v>
      </c>
      <c r="B199">
        <v>37502</v>
      </c>
      <c r="C199" s="4" t="s">
        <v>286</v>
      </c>
      <c r="D199" s="23">
        <v>300</v>
      </c>
    </row>
    <row r="200" spans="1:4" ht="12.75">
      <c r="A200">
        <v>88</v>
      </c>
      <c r="B200">
        <v>37501</v>
      </c>
      <c r="C200" s="4" t="s">
        <v>285</v>
      </c>
      <c r="D200" s="23">
        <v>850</v>
      </c>
    </row>
    <row r="201" spans="1:4" ht="12.75">
      <c r="A201">
        <v>88</v>
      </c>
      <c r="B201">
        <v>37502</v>
      </c>
      <c r="C201" s="4" t="s">
        <v>286</v>
      </c>
      <c r="D201" s="23">
        <v>400</v>
      </c>
    </row>
    <row r="202" spans="1:4" ht="12.75">
      <c r="A202">
        <v>88</v>
      </c>
      <c r="B202">
        <v>26101</v>
      </c>
      <c r="C202" s="4" t="s">
        <v>287</v>
      </c>
      <c r="D202" s="23">
        <v>800</v>
      </c>
    </row>
    <row r="203" spans="1:4" ht="12.75">
      <c r="A203">
        <v>89</v>
      </c>
      <c r="B203">
        <v>37501</v>
      </c>
      <c r="C203" s="4" t="s">
        <v>285</v>
      </c>
      <c r="D203" s="23">
        <v>1400</v>
      </c>
    </row>
    <row r="204" spans="1:4" ht="12.75">
      <c r="A204">
        <v>89</v>
      </c>
      <c r="B204">
        <v>37502</v>
      </c>
      <c r="C204" s="4" t="s">
        <v>286</v>
      </c>
      <c r="D204" s="23">
        <v>300</v>
      </c>
    </row>
    <row r="205" spans="1:4" ht="12.75">
      <c r="A205">
        <v>89</v>
      </c>
      <c r="B205">
        <v>37201</v>
      </c>
      <c r="C205" s="4" t="s">
        <v>289</v>
      </c>
      <c r="D205" s="23">
        <v>1372</v>
      </c>
    </row>
    <row r="206" spans="1:4" ht="12.75">
      <c r="A206">
        <v>90</v>
      </c>
      <c r="B206">
        <v>37501</v>
      </c>
      <c r="C206" s="4" t="s">
        <v>285</v>
      </c>
      <c r="D206" s="23">
        <v>850</v>
      </c>
    </row>
    <row r="207" spans="1:4" ht="12.75">
      <c r="A207">
        <v>91</v>
      </c>
      <c r="B207">
        <v>37501</v>
      </c>
      <c r="C207" s="4" t="s">
        <v>285</v>
      </c>
      <c r="D207" s="23">
        <v>850</v>
      </c>
    </row>
    <row r="208" spans="1:4" ht="12.75">
      <c r="A208">
        <v>92</v>
      </c>
      <c r="B208">
        <v>37501</v>
      </c>
      <c r="C208" s="4" t="s">
        <v>285</v>
      </c>
      <c r="D208" s="6">
        <v>850</v>
      </c>
    </row>
    <row r="209" spans="1:4" ht="12.75">
      <c r="A209">
        <v>93</v>
      </c>
      <c r="B209">
        <v>37501</v>
      </c>
      <c r="C209" s="4" t="s">
        <v>285</v>
      </c>
      <c r="D209" s="6">
        <v>850</v>
      </c>
    </row>
    <row r="210" spans="1:4" ht="12.75">
      <c r="A210">
        <v>94</v>
      </c>
      <c r="B210">
        <v>37501</v>
      </c>
      <c r="C210" s="4" t="s">
        <v>285</v>
      </c>
      <c r="D210" s="6">
        <v>1700</v>
      </c>
    </row>
    <row r="211" spans="1:4" ht="12.75">
      <c r="A211">
        <v>94</v>
      </c>
      <c r="B211">
        <v>37502</v>
      </c>
      <c r="C211" s="4" t="s">
        <v>286</v>
      </c>
      <c r="D211" s="6">
        <v>400</v>
      </c>
    </row>
    <row r="212" spans="1:4" ht="12.75">
      <c r="A212">
        <v>94</v>
      </c>
      <c r="B212">
        <v>26101</v>
      </c>
      <c r="C212" s="4" t="s">
        <v>287</v>
      </c>
      <c r="D212" s="6">
        <v>2371.12</v>
      </c>
    </row>
    <row r="213" spans="1:4" ht="12.75">
      <c r="A213">
        <v>95</v>
      </c>
      <c r="B213">
        <v>37501</v>
      </c>
      <c r="C213" s="4" t="s">
        <v>285</v>
      </c>
      <c r="D213" s="6">
        <v>1400</v>
      </c>
    </row>
    <row r="214" spans="1:4" ht="12.75">
      <c r="A214">
        <v>95</v>
      </c>
      <c r="B214">
        <v>37502</v>
      </c>
      <c r="C214" s="4" t="s">
        <v>286</v>
      </c>
      <c r="D214" s="6">
        <v>300</v>
      </c>
    </row>
    <row r="215" spans="1:4" ht="12.75">
      <c r="A215">
        <v>95</v>
      </c>
      <c r="B215">
        <v>26101</v>
      </c>
      <c r="C215" s="4" t="s">
        <v>287</v>
      </c>
      <c r="D215" s="6">
        <v>2133.91</v>
      </c>
    </row>
    <row r="216" spans="1:4" ht="12.75">
      <c r="A216">
        <v>95</v>
      </c>
      <c r="B216">
        <v>37901</v>
      </c>
      <c r="C216" s="4" t="s">
        <v>288</v>
      </c>
      <c r="D216" s="6">
        <v>102</v>
      </c>
    </row>
    <row r="217" spans="1:4" ht="12.75">
      <c r="A217">
        <v>96</v>
      </c>
      <c r="B217">
        <v>37501</v>
      </c>
      <c r="C217" s="4" t="s">
        <v>285</v>
      </c>
      <c r="D217" s="6">
        <v>850</v>
      </c>
    </row>
    <row r="218" spans="1:4" ht="12.75">
      <c r="A218">
        <v>96</v>
      </c>
      <c r="B218">
        <v>37502</v>
      </c>
      <c r="C218" s="4" t="s">
        <v>286</v>
      </c>
      <c r="D218" s="6">
        <v>400</v>
      </c>
    </row>
    <row r="219" spans="1:4" ht="12.75">
      <c r="A219">
        <v>96</v>
      </c>
      <c r="B219">
        <v>26101</v>
      </c>
      <c r="C219" s="4" t="s">
        <v>287</v>
      </c>
      <c r="D219" s="6">
        <v>800</v>
      </c>
    </row>
    <row r="220" spans="1:4" ht="12.75">
      <c r="A220">
        <v>97</v>
      </c>
      <c r="B220">
        <v>37501</v>
      </c>
      <c r="C220" s="4" t="s">
        <v>285</v>
      </c>
      <c r="D220" s="6">
        <v>1400</v>
      </c>
    </row>
    <row r="221" spans="1:4" ht="12.75">
      <c r="A221">
        <v>97</v>
      </c>
      <c r="B221">
        <v>37502</v>
      </c>
      <c r="C221" s="4" t="s">
        <v>286</v>
      </c>
      <c r="D221" s="6">
        <v>300</v>
      </c>
    </row>
    <row r="222" spans="1:4" ht="12.75">
      <c r="A222">
        <v>98</v>
      </c>
      <c r="B222">
        <v>37501</v>
      </c>
      <c r="C222" s="4" t="s">
        <v>285</v>
      </c>
      <c r="D222" s="6">
        <v>850</v>
      </c>
    </row>
    <row r="223" spans="1:4" ht="12.75">
      <c r="A223">
        <v>98</v>
      </c>
      <c r="B223">
        <v>37502</v>
      </c>
      <c r="C223" s="4" t="s">
        <v>286</v>
      </c>
      <c r="D223" s="6">
        <v>400</v>
      </c>
    </row>
    <row r="224" spans="1:4" ht="12.75">
      <c r="A224">
        <v>99</v>
      </c>
      <c r="B224">
        <v>37501</v>
      </c>
      <c r="C224" s="4" t="s">
        <v>285</v>
      </c>
      <c r="D224" s="6">
        <v>850</v>
      </c>
    </row>
    <row r="225" spans="1:4" ht="12.75">
      <c r="A225">
        <v>99</v>
      </c>
      <c r="B225">
        <v>37502</v>
      </c>
      <c r="C225" s="4" t="s">
        <v>286</v>
      </c>
      <c r="D225" s="6">
        <v>400</v>
      </c>
    </row>
    <row r="226" spans="1:4" ht="12.75">
      <c r="A226">
        <v>100</v>
      </c>
      <c r="B226">
        <v>37501</v>
      </c>
      <c r="C226" s="4" t="s">
        <v>285</v>
      </c>
      <c r="D226" s="6">
        <v>850</v>
      </c>
    </row>
    <row r="227" spans="1:4" ht="12.75">
      <c r="A227">
        <v>100</v>
      </c>
      <c r="B227">
        <v>37502</v>
      </c>
      <c r="C227" s="4" t="s">
        <v>286</v>
      </c>
      <c r="D227" s="6">
        <v>400</v>
      </c>
    </row>
    <row r="228" spans="1:4" ht="12.75">
      <c r="A228">
        <v>101</v>
      </c>
      <c r="B228">
        <v>37501</v>
      </c>
      <c r="C228" s="4" t="s">
        <v>285</v>
      </c>
      <c r="D228" s="6">
        <v>850</v>
      </c>
    </row>
    <row r="229" spans="1:4" ht="12.75">
      <c r="A229">
        <v>101</v>
      </c>
      <c r="B229">
        <v>37502</v>
      </c>
      <c r="C229" s="4" t="s">
        <v>286</v>
      </c>
      <c r="D229" s="6">
        <v>400</v>
      </c>
    </row>
    <row r="230" spans="1:4" ht="12.75">
      <c r="A230">
        <v>102</v>
      </c>
      <c r="B230">
        <v>37501</v>
      </c>
      <c r="C230" s="4" t="s">
        <v>285</v>
      </c>
      <c r="D230" s="6">
        <v>850</v>
      </c>
    </row>
    <row r="231" spans="1:4" ht="12.75">
      <c r="A231">
        <v>102</v>
      </c>
      <c r="B231">
        <v>37502</v>
      </c>
      <c r="C231" s="4" t="s">
        <v>286</v>
      </c>
      <c r="D231" s="6">
        <v>400</v>
      </c>
    </row>
    <row r="232" spans="1:4" ht="12.75">
      <c r="A232">
        <v>102</v>
      </c>
      <c r="B232">
        <v>26101</v>
      </c>
      <c r="C232" s="4" t="s">
        <v>287</v>
      </c>
      <c r="D232" s="6">
        <v>800</v>
      </c>
    </row>
    <row r="233" spans="1:4" ht="12.75">
      <c r="A233">
        <v>103</v>
      </c>
      <c r="B233">
        <v>37501</v>
      </c>
      <c r="C233" s="4" t="s">
        <v>285</v>
      </c>
      <c r="D233" s="6">
        <v>850</v>
      </c>
    </row>
    <row r="234" spans="1:4" ht="12.75">
      <c r="A234">
        <v>104</v>
      </c>
      <c r="B234">
        <v>37501</v>
      </c>
      <c r="C234" s="4" t="s">
        <v>285</v>
      </c>
      <c r="D234" s="6">
        <v>1400</v>
      </c>
    </row>
    <row r="235" spans="1:4" ht="12.75">
      <c r="A235">
        <v>104</v>
      </c>
      <c r="B235">
        <v>37502</v>
      </c>
      <c r="C235" s="4" t="s">
        <v>286</v>
      </c>
      <c r="D235" s="6">
        <v>300</v>
      </c>
    </row>
    <row r="236" spans="1:4" ht="12.75">
      <c r="A236">
        <v>105</v>
      </c>
      <c r="B236">
        <v>37501</v>
      </c>
      <c r="C236" s="4" t="s">
        <v>285</v>
      </c>
      <c r="D236" s="6">
        <v>1700</v>
      </c>
    </row>
    <row r="237" spans="1:4" ht="12.75">
      <c r="A237">
        <v>105</v>
      </c>
      <c r="B237">
        <v>37502</v>
      </c>
      <c r="C237" s="4" t="s">
        <v>286</v>
      </c>
      <c r="D237" s="6">
        <v>400</v>
      </c>
    </row>
    <row r="238" spans="1:4" ht="12.75">
      <c r="A238">
        <v>105</v>
      </c>
      <c r="B238">
        <v>37201</v>
      </c>
      <c r="C238" s="4" t="s">
        <v>289</v>
      </c>
      <c r="D238" s="6">
        <v>1200</v>
      </c>
    </row>
    <row r="239" spans="1:4" ht="12.75">
      <c r="A239">
        <v>106</v>
      </c>
      <c r="B239">
        <v>37501</v>
      </c>
      <c r="C239" s="4" t="s">
        <v>285</v>
      </c>
      <c r="D239" s="6">
        <v>700</v>
      </c>
    </row>
    <row r="240" spans="1:4" ht="12.75">
      <c r="A240">
        <v>106</v>
      </c>
      <c r="B240">
        <v>37502</v>
      </c>
      <c r="C240" s="4" t="s">
        <v>286</v>
      </c>
      <c r="D240" s="6">
        <v>300</v>
      </c>
    </row>
    <row r="241" spans="1:4" ht="12.75">
      <c r="A241">
        <v>107</v>
      </c>
      <c r="B241">
        <v>37501</v>
      </c>
      <c r="C241" s="4" t="s">
        <v>285</v>
      </c>
      <c r="D241" s="6">
        <v>3600</v>
      </c>
    </row>
    <row r="242" spans="1:4" ht="12.75">
      <c r="A242">
        <v>107</v>
      </c>
      <c r="B242">
        <v>37502</v>
      </c>
      <c r="C242" s="4" t="s">
        <v>286</v>
      </c>
      <c r="D242" s="6">
        <v>400</v>
      </c>
    </row>
    <row r="243" spans="1:4" ht="12.75">
      <c r="A243">
        <v>107</v>
      </c>
      <c r="B243">
        <v>37201</v>
      </c>
      <c r="C243" s="4" t="s">
        <v>289</v>
      </c>
      <c r="D243" s="6">
        <v>869.1</v>
      </c>
    </row>
    <row r="244" spans="1:4" ht="12.75">
      <c r="A244">
        <v>107</v>
      </c>
      <c r="B244">
        <v>37101</v>
      </c>
      <c r="C244" s="4" t="s">
        <v>290</v>
      </c>
      <c r="D244" s="6">
        <v>9845.64</v>
      </c>
    </row>
    <row r="245" spans="1:4" ht="12.75">
      <c r="A245">
        <v>108</v>
      </c>
      <c r="B245">
        <v>37601</v>
      </c>
      <c r="C245" s="4" t="s">
        <v>555</v>
      </c>
      <c r="D245" s="6">
        <v>7455.63</v>
      </c>
    </row>
    <row r="246" spans="1:4" ht="12.75">
      <c r="A246">
        <v>108</v>
      </c>
      <c r="B246">
        <v>37901</v>
      </c>
      <c r="C246" s="4" t="s">
        <v>288</v>
      </c>
      <c r="D246" s="6">
        <v>152</v>
      </c>
    </row>
    <row r="247" spans="1:4" ht="12.75">
      <c r="A247">
        <v>108</v>
      </c>
      <c r="B247">
        <v>26101</v>
      </c>
      <c r="C247" s="4" t="s">
        <v>287</v>
      </c>
      <c r="D247" s="6">
        <v>2100.57</v>
      </c>
    </row>
    <row r="248" spans="1:4" ht="12.75">
      <c r="A248">
        <v>109</v>
      </c>
      <c r="B248">
        <v>37501</v>
      </c>
      <c r="C248" s="4" t="s">
        <v>285</v>
      </c>
      <c r="D248" s="6">
        <v>1200</v>
      </c>
    </row>
    <row r="249" spans="1:4" ht="12.75">
      <c r="A249">
        <v>109</v>
      </c>
      <c r="B249">
        <v>37101</v>
      </c>
      <c r="C249" s="4" t="s">
        <v>290</v>
      </c>
      <c r="D249" s="6">
        <v>10269.11</v>
      </c>
    </row>
    <row r="250" spans="1:4" ht="12.75">
      <c r="A250">
        <v>110</v>
      </c>
      <c r="B250">
        <v>37501</v>
      </c>
      <c r="C250" s="4" t="s">
        <v>285</v>
      </c>
      <c r="D250" s="6">
        <v>4750</v>
      </c>
    </row>
    <row r="251" spans="1:4" ht="12.75">
      <c r="A251">
        <v>111</v>
      </c>
      <c r="B251">
        <v>37501</v>
      </c>
      <c r="C251" s="4" t="s">
        <v>285</v>
      </c>
      <c r="D251" s="6">
        <v>4750</v>
      </c>
    </row>
    <row r="252" spans="1:4" ht="12.75">
      <c r="A252">
        <v>112</v>
      </c>
      <c r="B252">
        <v>37501</v>
      </c>
      <c r="C252" t="s">
        <v>285</v>
      </c>
      <c r="D252" s="6">
        <v>1400</v>
      </c>
    </row>
    <row r="253" spans="1:4" ht="12.75">
      <c r="A253">
        <v>112</v>
      </c>
      <c r="B253">
        <v>37502</v>
      </c>
      <c r="C253" t="s">
        <v>286</v>
      </c>
      <c r="D253" s="6">
        <v>300</v>
      </c>
    </row>
    <row r="254" spans="1:4" ht="12.75">
      <c r="A254">
        <v>112</v>
      </c>
      <c r="B254">
        <v>37901</v>
      </c>
      <c r="C254" t="s">
        <v>288</v>
      </c>
      <c r="D254" s="6">
        <v>112</v>
      </c>
    </row>
    <row r="255" spans="1:4" ht="12.75">
      <c r="A255">
        <v>112</v>
      </c>
      <c r="B255">
        <v>26101</v>
      </c>
      <c r="C255" t="s">
        <v>287</v>
      </c>
      <c r="D255" s="6">
        <v>2185.21</v>
      </c>
    </row>
    <row r="256" spans="1:4" ht="12.75">
      <c r="A256">
        <v>113</v>
      </c>
      <c r="B256">
        <v>37501</v>
      </c>
      <c r="C256" t="s">
        <v>285</v>
      </c>
      <c r="D256" s="6">
        <v>3600</v>
      </c>
    </row>
    <row r="257" spans="1:4" ht="12.75">
      <c r="A257">
        <v>113</v>
      </c>
      <c r="B257">
        <v>37101</v>
      </c>
      <c r="C257" t="s">
        <v>290</v>
      </c>
      <c r="D257" s="6">
        <v>7698.92</v>
      </c>
    </row>
    <row r="258" spans="1:4" ht="12.75">
      <c r="A258">
        <v>113</v>
      </c>
      <c r="B258">
        <v>37201</v>
      </c>
      <c r="C258" t="s">
        <v>289</v>
      </c>
      <c r="D258" s="6">
        <v>995.42</v>
      </c>
    </row>
    <row r="259" spans="1:4" ht="12.75">
      <c r="A259">
        <v>114</v>
      </c>
      <c r="B259">
        <v>37501</v>
      </c>
      <c r="C259" t="s">
        <v>285</v>
      </c>
      <c r="D259" s="6">
        <v>1350</v>
      </c>
    </row>
    <row r="260" spans="1:4" ht="12.75">
      <c r="A260">
        <v>114</v>
      </c>
      <c r="B260">
        <v>37502</v>
      </c>
      <c r="C260" t="s">
        <v>286</v>
      </c>
      <c r="D260" s="6">
        <v>500</v>
      </c>
    </row>
    <row r="261" spans="1:4" ht="12.75">
      <c r="A261">
        <v>114</v>
      </c>
      <c r="B261">
        <v>37901</v>
      </c>
      <c r="C261" t="s">
        <v>288</v>
      </c>
      <c r="D261" s="6">
        <v>102</v>
      </c>
    </row>
    <row r="262" spans="1:4" ht="12.75">
      <c r="A262">
        <v>114</v>
      </c>
      <c r="B262">
        <v>26101</v>
      </c>
      <c r="C262" t="s">
        <v>287</v>
      </c>
      <c r="D262" s="6">
        <v>996</v>
      </c>
    </row>
    <row r="263" spans="1:4" ht="12.75">
      <c r="A263">
        <v>115</v>
      </c>
      <c r="B263">
        <v>37501</v>
      </c>
      <c r="C263" t="s">
        <v>285</v>
      </c>
      <c r="D263" s="6">
        <v>850</v>
      </c>
    </row>
    <row r="264" spans="1:4" ht="12.75">
      <c r="A264">
        <v>115</v>
      </c>
      <c r="B264">
        <v>37502</v>
      </c>
      <c r="C264" t="s">
        <v>286</v>
      </c>
      <c r="D264" s="6">
        <v>400</v>
      </c>
    </row>
    <row r="265" spans="1:4" ht="12.75">
      <c r="A265">
        <v>116</v>
      </c>
      <c r="B265">
        <v>37501</v>
      </c>
      <c r="C265" t="s">
        <v>285</v>
      </c>
      <c r="D265" s="6">
        <v>850</v>
      </c>
    </row>
    <row r="266" spans="1:4" ht="12.75">
      <c r="A266">
        <v>116</v>
      </c>
      <c r="B266">
        <v>37502</v>
      </c>
      <c r="C266" t="s">
        <v>286</v>
      </c>
      <c r="D266" s="6">
        <v>400</v>
      </c>
    </row>
    <row r="267" spans="1:4" ht="12.75">
      <c r="A267">
        <v>117</v>
      </c>
      <c r="B267">
        <v>37501</v>
      </c>
      <c r="C267" t="s">
        <v>285</v>
      </c>
      <c r="D267" s="6">
        <v>700</v>
      </c>
    </row>
    <row r="268" spans="1:4" ht="12.75">
      <c r="A268">
        <v>117</v>
      </c>
      <c r="B268">
        <v>37502</v>
      </c>
      <c r="C268" t="s">
        <v>286</v>
      </c>
      <c r="D268" s="6">
        <v>300</v>
      </c>
    </row>
    <row r="269" spans="1:4" ht="12.75">
      <c r="A269">
        <v>118</v>
      </c>
      <c r="B269">
        <v>37501</v>
      </c>
      <c r="C269" t="s">
        <v>285</v>
      </c>
      <c r="D269" s="6">
        <v>850</v>
      </c>
    </row>
    <row r="270" spans="1:4" ht="12.75">
      <c r="A270">
        <v>118</v>
      </c>
      <c r="B270">
        <v>37502</v>
      </c>
      <c r="C270" t="s">
        <v>286</v>
      </c>
      <c r="D270" s="6">
        <v>400</v>
      </c>
    </row>
    <row r="271" spans="1:4" ht="12.75">
      <c r="A271">
        <v>119</v>
      </c>
      <c r="B271">
        <v>37501</v>
      </c>
      <c r="C271" t="s">
        <v>285</v>
      </c>
      <c r="D271" s="6">
        <v>850</v>
      </c>
    </row>
    <row r="272" spans="1:4" ht="12.75">
      <c r="A272">
        <v>119</v>
      </c>
      <c r="B272">
        <v>37502</v>
      </c>
      <c r="C272" t="s">
        <v>286</v>
      </c>
      <c r="D272" s="6">
        <v>400</v>
      </c>
    </row>
    <row r="273" spans="1:4" ht="12.75">
      <c r="A273">
        <v>120</v>
      </c>
      <c r="B273">
        <v>37501</v>
      </c>
      <c r="C273" t="s">
        <v>285</v>
      </c>
      <c r="D273" s="6">
        <v>1400</v>
      </c>
    </row>
    <row r="274" spans="1:4" ht="12.75">
      <c r="A274">
        <v>120</v>
      </c>
      <c r="B274">
        <v>37502</v>
      </c>
      <c r="C274" t="s">
        <v>286</v>
      </c>
      <c r="D274" s="6">
        <v>300</v>
      </c>
    </row>
    <row r="275" spans="1:4" ht="12.75">
      <c r="A275">
        <v>120</v>
      </c>
      <c r="B275">
        <v>37201</v>
      </c>
      <c r="C275" t="s">
        <v>289</v>
      </c>
      <c r="D275" s="6">
        <v>899</v>
      </c>
    </row>
    <row r="276" spans="1:4" ht="12.75">
      <c r="A276">
        <v>121</v>
      </c>
      <c r="B276">
        <v>37501</v>
      </c>
      <c r="C276" t="s">
        <v>285</v>
      </c>
      <c r="D276" s="6">
        <v>1700</v>
      </c>
    </row>
    <row r="277" spans="1:4" ht="12.75">
      <c r="A277">
        <v>121</v>
      </c>
      <c r="B277">
        <v>37502</v>
      </c>
      <c r="C277" t="s">
        <v>286</v>
      </c>
      <c r="D277" s="6">
        <v>400</v>
      </c>
    </row>
    <row r="278" spans="1:4" ht="12.75">
      <c r="A278">
        <v>122</v>
      </c>
      <c r="B278">
        <v>37501</v>
      </c>
      <c r="C278" t="s">
        <v>285</v>
      </c>
      <c r="D278" s="6">
        <v>1400</v>
      </c>
    </row>
    <row r="279" spans="1:4" ht="12.75">
      <c r="A279">
        <v>122</v>
      </c>
      <c r="B279">
        <v>37502</v>
      </c>
      <c r="C279" t="s">
        <v>286</v>
      </c>
      <c r="D279" s="6">
        <v>300</v>
      </c>
    </row>
    <row r="280" spans="1:4" ht="12.75">
      <c r="A280">
        <v>122</v>
      </c>
      <c r="B280">
        <v>26101</v>
      </c>
      <c r="C280" t="s">
        <v>287</v>
      </c>
      <c r="D280" s="6">
        <v>1500</v>
      </c>
    </row>
    <row r="281" spans="1:4" ht="12.75">
      <c r="A281">
        <v>123</v>
      </c>
      <c r="B281">
        <v>37501</v>
      </c>
      <c r="C281" t="s">
        <v>285</v>
      </c>
      <c r="D281" s="6">
        <v>700</v>
      </c>
    </row>
    <row r="282" spans="1:4" ht="12.75">
      <c r="A282">
        <v>123</v>
      </c>
      <c r="B282">
        <v>37502</v>
      </c>
      <c r="C282" t="s">
        <v>286</v>
      </c>
      <c r="D282" s="6">
        <v>300</v>
      </c>
    </row>
    <row r="283" spans="1:4" ht="12.75">
      <c r="A283">
        <v>123</v>
      </c>
      <c r="B283">
        <v>26101</v>
      </c>
      <c r="C283" t="s">
        <v>287</v>
      </c>
      <c r="D283" s="6">
        <v>800</v>
      </c>
    </row>
    <row r="284" spans="1:4" ht="12.75">
      <c r="A284">
        <v>124</v>
      </c>
      <c r="B284">
        <v>37501</v>
      </c>
      <c r="C284" t="s">
        <v>285</v>
      </c>
      <c r="D284" s="6">
        <v>700</v>
      </c>
    </row>
    <row r="285" spans="1:4" ht="12.75">
      <c r="A285">
        <v>124</v>
      </c>
      <c r="B285">
        <v>37502</v>
      </c>
      <c r="C285" t="s">
        <v>286</v>
      </c>
      <c r="D285" s="6">
        <v>300</v>
      </c>
    </row>
    <row r="286" spans="1:4" ht="12.75">
      <c r="A286">
        <v>125</v>
      </c>
      <c r="B286">
        <v>37501</v>
      </c>
      <c r="C286" t="s">
        <v>285</v>
      </c>
      <c r="D286" s="6">
        <v>1700</v>
      </c>
    </row>
    <row r="287" spans="1:4" ht="12.75">
      <c r="A287">
        <v>125</v>
      </c>
      <c r="B287">
        <v>37502</v>
      </c>
      <c r="C287" t="s">
        <v>286</v>
      </c>
      <c r="D287" s="6">
        <v>400</v>
      </c>
    </row>
    <row r="288" spans="1:4" ht="12.75">
      <c r="A288">
        <v>126</v>
      </c>
      <c r="B288">
        <v>37501</v>
      </c>
      <c r="C288" t="s">
        <v>285</v>
      </c>
      <c r="D288" s="6">
        <v>850</v>
      </c>
    </row>
    <row r="289" spans="1:4" ht="12.75">
      <c r="A289">
        <v>126</v>
      </c>
      <c r="B289">
        <v>37502</v>
      </c>
      <c r="C289" t="s">
        <v>286</v>
      </c>
      <c r="D289" s="6">
        <v>400</v>
      </c>
    </row>
    <row r="290" spans="1:4" ht="12.75">
      <c r="A290">
        <v>126</v>
      </c>
      <c r="B290">
        <v>26101</v>
      </c>
      <c r="C290" t="s">
        <v>287</v>
      </c>
      <c r="D290" s="6">
        <v>1300</v>
      </c>
    </row>
    <row r="291" spans="1:4" ht="12.75">
      <c r="A291">
        <v>127</v>
      </c>
      <c r="B291">
        <v>37201</v>
      </c>
      <c r="C291" t="s">
        <v>289</v>
      </c>
      <c r="D291" s="6">
        <v>193</v>
      </c>
    </row>
    <row r="292" spans="1:4" ht="12.75">
      <c r="A292">
        <v>127</v>
      </c>
      <c r="B292">
        <v>37502</v>
      </c>
      <c r="C292" t="s">
        <v>286</v>
      </c>
      <c r="D292" s="6">
        <v>300</v>
      </c>
    </row>
    <row r="293" spans="1:4" ht="12.75">
      <c r="A293">
        <v>128</v>
      </c>
      <c r="B293">
        <v>37502</v>
      </c>
      <c r="C293" t="s">
        <v>286</v>
      </c>
      <c r="D293" s="6">
        <v>300</v>
      </c>
    </row>
    <row r="294" spans="1:4" ht="12.75">
      <c r="A294">
        <v>129</v>
      </c>
      <c r="B294">
        <v>37502</v>
      </c>
      <c r="C294" t="s">
        <v>286</v>
      </c>
      <c r="D294" s="6">
        <v>300</v>
      </c>
    </row>
    <row r="295" spans="1:4" ht="12.75">
      <c r="A295">
        <v>130</v>
      </c>
      <c r="B295">
        <v>37502</v>
      </c>
      <c r="C295" t="s">
        <v>286</v>
      </c>
      <c r="D295" s="6">
        <v>300</v>
      </c>
    </row>
    <row r="296" spans="1:4" ht="12.75">
      <c r="A296">
        <v>131</v>
      </c>
      <c r="B296">
        <v>37502</v>
      </c>
      <c r="C296" t="s">
        <v>286</v>
      </c>
      <c r="D296" s="6">
        <v>400</v>
      </c>
    </row>
    <row r="297" spans="1:4" ht="12.75">
      <c r="A297">
        <v>131</v>
      </c>
      <c r="B297">
        <v>26101</v>
      </c>
      <c r="C297" t="s">
        <v>287</v>
      </c>
      <c r="D297" s="6">
        <v>600</v>
      </c>
    </row>
    <row r="298" spans="1:4" ht="12.75">
      <c r="A298">
        <v>132</v>
      </c>
      <c r="B298">
        <v>37502</v>
      </c>
      <c r="C298" t="s">
        <v>286</v>
      </c>
      <c r="D298" s="6">
        <v>300</v>
      </c>
    </row>
    <row r="299" spans="1:4" ht="12.75">
      <c r="A299">
        <v>132</v>
      </c>
      <c r="B299">
        <v>37901</v>
      </c>
      <c r="C299" t="s">
        <v>288</v>
      </c>
      <c r="D299" s="6">
        <v>142</v>
      </c>
    </row>
    <row r="300" spans="1:4" ht="12.75">
      <c r="A300">
        <v>132</v>
      </c>
      <c r="B300">
        <v>26101</v>
      </c>
      <c r="C300" t="s">
        <v>287</v>
      </c>
      <c r="D300" s="6">
        <v>830</v>
      </c>
    </row>
    <row r="301" spans="1:4" ht="12.75">
      <c r="A301">
        <v>133</v>
      </c>
      <c r="B301">
        <v>37502</v>
      </c>
      <c r="C301" t="s">
        <v>286</v>
      </c>
      <c r="D301" s="6">
        <v>300</v>
      </c>
    </row>
    <row r="302" spans="1:4" ht="12.75">
      <c r="A302">
        <v>133</v>
      </c>
      <c r="B302">
        <v>37901</v>
      </c>
      <c r="C302" t="s">
        <v>288</v>
      </c>
      <c r="D302" s="6">
        <v>62</v>
      </c>
    </row>
    <row r="303" spans="1:4" ht="12.75">
      <c r="A303">
        <v>133</v>
      </c>
      <c r="B303">
        <v>26101</v>
      </c>
      <c r="C303" t="s">
        <v>287</v>
      </c>
      <c r="D303" s="6">
        <v>1150.38</v>
      </c>
    </row>
    <row r="304" spans="1:4" ht="12.75">
      <c r="A304">
        <v>134</v>
      </c>
      <c r="B304">
        <v>37502</v>
      </c>
      <c r="C304" t="s">
        <v>286</v>
      </c>
      <c r="D304" s="6">
        <v>400</v>
      </c>
    </row>
    <row r="305" spans="1:4" ht="12.75">
      <c r="A305">
        <v>135</v>
      </c>
      <c r="B305">
        <v>37502</v>
      </c>
      <c r="C305" t="s">
        <v>286</v>
      </c>
      <c r="D305" s="6">
        <v>400</v>
      </c>
    </row>
    <row r="306" spans="1:4" ht="12.75">
      <c r="A306">
        <v>136</v>
      </c>
      <c r="B306">
        <v>37502</v>
      </c>
      <c r="C306" t="s">
        <v>286</v>
      </c>
      <c r="D306" s="6">
        <v>300</v>
      </c>
    </row>
    <row r="307" spans="1:4" ht="12.75">
      <c r="A307">
        <v>136</v>
      </c>
      <c r="B307">
        <v>37901</v>
      </c>
      <c r="C307" t="s">
        <v>288</v>
      </c>
      <c r="D307" s="6">
        <v>204</v>
      </c>
    </row>
    <row r="308" spans="1:4" ht="12.75">
      <c r="A308">
        <v>136</v>
      </c>
      <c r="B308">
        <v>26101</v>
      </c>
      <c r="C308" t="s">
        <v>287</v>
      </c>
      <c r="D308" s="6">
        <v>1000</v>
      </c>
    </row>
    <row r="309" spans="1:4" ht="12.75">
      <c r="A309">
        <v>137</v>
      </c>
      <c r="B309">
        <v>37502</v>
      </c>
      <c r="C309" t="s">
        <v>286</v>
      </c>
      <c r="D309" s="6">
        <v>400</v>
      </c>
    </row>
    <row r="310" spans="1:4" ht="12.75">
      <c r="A310">
        <v>138</v>
      </c>
      <c r="B310">
        <v>37502</v>
      </c>
      <c r="C310" t="s">
        <v>286</v>
      </c>
      <c r="D310" s="6">
        <v>400</v>
      </c>
    </row>
    <row r="311" spans="1:4" ht="12.75">
      <c r="A311">
        <v>139</v>
      </c>
      <c r="B311">
        <v>37502</v>
      </c>
      <c r="C311" t="s">
        <v>286</v>
      </c>
      <c r="D311" s="6">
        <v>400</v>
      </c>
    </row>
    <row r="312" spans="1:4" ht="12.75">
      <c r="A312">
        <v>140</v>
      </c>
      <c r="B312">
        <v>37502</v>
      </c>
      <c r="C312" t="s">
        <v>286</v>
      </c>
      <c r="D312" s="6">
        <v>500</v>
      </c>
    </row>
    <row r="313" spans="1:4" ht="12.75">
      <c r="A313">
        <v>140</v>
      </c>
      <c r="B313">
        <v>37901</v>
      </c>
      <c r="C313" t="s">
        <v>288</v>
      </c>
      <c r="D313" s="6">
        <v>204</v>
      </c>
    </row>
    <row r="314" spans="1:4" ht="12.75">
      <c r="A314">
        <v>140</v>
      </c>
      <c r="B314">
        <v>26101</v>
      </c>
      <c r="C314" t="s">
        <v>287</v>
      </c>
      <c r="D314" s="6">
        <v>1000</v>
      </c>
    </row>
    <row r="315" spans="1:4" ht="12.75">
      <c r="A315">
        <v>141</v>
      </c>
      <c r="B315">
        <v>37502</v>
      </c>
      <c r="C315" t="s">
        <v>286</v>
      </c>
      <c r="D315" s="6">
        <v>400</v>
      </c>
    </row>
    <row r="316" spans="1:4" ht="12.75">
      <c r="A316">
        <v>142</v>
      </c>
      <c r="B316">
        <v>37502</v>
      </c>
      <c r="C316" t="s">
        <v>286</v>
      </c>
      <c r="D316" s="6">
        <v>400</v>
      </c>
    </row>
    <row r="317" spans="1:4" ht="12.75">
      <c r="A317">
        <v>143</v>
      </c>
      <c r="B317">
        <v>37502</v>
      </c>
      <c r="C317" t="s">
        <v>286</v>
      </c>
      <c r="D317" s="6">
        <v>400</v>
      </c>
    </row>
    <row r="318" spans="1:4" ht="12.75">
      <c r="A318">
        <v>143</v>
      </c>
      <c r="B318">
        <v>26101</v>
      </c>
      <c r="C318" t="s">
        <v>287</v>
      </c>
      <c r="D318" s="6">
        <v>670.92</v>
      </c>
    </row>
    <row r="319" spans="1:4" ht="12.75">
      <c r="A319">
        <v>144</v>
      </c>
      <c r="B319">
        <v>37502</v>
      </c>
      <c r="C319" t="s">
        <v>286</v>
      </c>
      <c r="D319" s="6">
        <v>300</v>
      </c>
    </row>
    <row r="320" spans="1:4" ht="12.75">
      <c r="A320">
        <v>144</v>
      </c>
      <c r="B320">
        <v>37901</v>
      </c>
      <c r="C320" t="s">
        <v>288</v>
      </c>
      <c r="D320" s="6">
        <v>204</v>
      </c>
    </row>
    <row r="321" spans="1:4" ht="12.75">
      <c r="A321">
        <v>144</v>
      </c>
      <c r="B321">
        <v>26101</v>
      </c>
      <c r="C321" t="s">
        <v>287</v>
      </c>
      <c r="D321" s="6">
        <v>1300</v>
      </c>
    </row>
    <row r="322" spans="1:4" ht="12.75">
      <c r="A322">
        <v>145</v>
      </c>
      <c r="B322">
        <v>37901</v>
      </c>
      <c r="C322" t="s">
        <v>288</v>
      </c>
      <c r="D322" s="6">
        <v>204</v>
      </c>
    </row>
    <row r="323" spans="1:4" ht="12.75">
      <c r="A323">
        <v>145</v>
      </c>
      <c r="B323">
        <v>37502</v>
      </c>
      <c r="C323" t="s">
        <v>286</v>
      </c>
      <c r="D323" s="6">
        <v>300</v>
      </c>
    </row>
    <row r="324" spans="1:4" ht="12.75">
      <c r="A324">
        <v>145</v>
      </c>
      <c r="B324">
        <v>26101</v>
      </c>
      <c r="C324" t="s">
        <v>287</v>
      </c>
      <c r="D324" s="6">
        <v>1300</v>
      </c>
    </row>
    <row r="325" spans="1:4" ht="12.75">
      <c r="A325">
        <v>146</v>
      </c>
      <c r="B325">
        <v>37502</v>
      </c>
      <c r="C325" t="s">
        <v>286</v>
      </c>
      <c r="D325" s="6">
        <v>400</v>
      </c>
    </row>
    <row r="326" spans="1:4" ht="12.75">
      <c r="A326">
        <v>147</v>
      </c>
      <c r="B326">
        <v>37502</v>
      </c>
      <c r="C326" t="s">
        <v>286</v>
      </c>
      <c r="D326" s="6">
        <v>300</v>
      </c>
    </row>
    <row r="327" spans="1:4" ht="12.75">
      <c r="A327">
        <v>148</v>
      </c>
      <c r="B327">
        <v>37502</v>
      </c>
      <c r="C327" t="s">
        <v>286</v>
      </c>
      <c r="D327" s="6">
        <v>300</v>
      </c>
    </row>
    <row r="328" spans="1:4" ht="12.75">
      <c r="A328">
        <v>149</v>
      </c>
      <c r="B328">
        <v>37502</v>
      </c>
      <c r="C328" t="s">
        <v>286</v>
      </c>
      <c r="D328" s="6">
        <v>300</v>
      </c>
    </row>
    <row r="329" spans="1:4" ht="12.75">
      <c r="A329">
        <v>150</v>
      </c>
      <c r="B329">
        <v>37502</v>
      </c>
      <c r="C329" t="s">
        <v>286</v>
      </c>
      <c r="D329" s="6">
        <v>300</v>
      </c>
    </row>
    <row r="330" spans="1:4" ht="12.75">
      <c r="A330">
        <v>151</v>
      </c>
      <c r="B330">
        <v>37502</v>
      </c>
      <c r="C330" t="s">
        <v>286</v>
      </c>
      <c r="D330" s="6">
        <v>300</v>
      </c>
    </row>
    <row r="331" spans="1:4" ht="12.75">
      <c r="A331">
        <v>151</v>
      </c>
      <c r="B331">
        <v>26101</v>
      </c>
      <c r="C331" t="s">
        <v>287</v>
      </c>
      <c r="D331" s="6">
        <v>800</v>
      </c>
    </row>
    <row r="332" spans="1:4" ht="12.75">
      <c r="A332">
        <v>152</v>
      </c>
      <c r="B332">
        <v>37502</v>
      </c>
      <c r="C332" t="s">
        <v>286</v>
      </c>
      <c r="D332" s="6">
        <v>300</v>
      </c>
    </row>
    <row r="333" spans="1:4" ht="12.75">
      <c r="A333">
        <v>153</v>
      </c>
      <c r="B333">
        <v>37502</v>
      </c>
      <c r="C333" t="s">
        <v>286</v>
      </c>
      <c r="D333" s="6">
        <v>300</v>
      </c>
    </row>
    <row r="334" spans="1:4" ht="12.75">
      <c r="A334">
        <v>153</v>
      </c>
      <c r="B334">
        <v>37901</v>
      </c>
      <c r="C334" t="s">
        <v>288</v>
      </c>
      <c r="D334" s="6">
        <v>204</v>
      </c>
    </row>
    <row r="335" spans="1:4" ht="12.75">
      <c r="A335">
        <v>153</v>
      </c>
      <c r="B335">
        <v>26101</v>
      </c>
      <c r="C335" t="s">
        <v>287</v>
      </c>
      <c r="D335" s="6">
        <v>1300</v>
      </c>
    </row>
    <row r="336" spans="1:4" ht="12.75">
      <c r="A336">
        <v>154</v>
      </c>
      <c r="B336">
        <v>37502</v>
      </c>
      <c r="C336" t="s">
        <v>286</v>
      </c>
      <c r="D336" s="6">
        <v>400</v>
      </c>
    </row>
    <row r="337" spans="1:4" ht="12.75">
      <c r="A337">
        <v>154</v>
      </c>
      <c r="B337">
        <v>37901</v>
      </c>
      <c r="C337" t="s">
        <v>288</v>
      </c>
      <c r="D337" s="6">
        <v>62</v>
      </c>
    </row>
    <row r="338" spans="1:4" ht="12.75">
      <c r="A338">
        <v>154</v>
      </c>
      <c r="B338">
        <v>26101</v>
      </c>
      <c r="C338" t="s">
        <v>287</v>
      </c>
      <c r="D338" s="6">
        <v>1137.18</v>
      </c>
    </row>
    <row r="339" spans="1:4" ht="12.75">
      <c r="A339">
        <v>155</v>
      </c>
      <c r="B339">
        <v>37502</v>
      </c>
      <c r="C339" t="s">
        <v>286</v>
      </c>
      <c r="D339" s="6">
        <v>400</v>
      </c>
    </row>
    <row r="340" spans="1:4" ht="12.75">
      <c r="A340">
        <v>155</v>
      </c>
      <c r="B340">
        <v>26101</v>
      </c>
      <c r="C340" t="s">
        <v>287</v>
      </c>
      <c r="D340" s="6">
        <v>672.08</v>
      </c>
    </row>
    <row r="341" spans="1:4" ht="12.75">
      <c r="A341">
        <v>155</v>
      </c>
      <c r="B341">
        <v>37901</v>
      </c>
      <c r="C341" t="s">
        <v>288</v>
      </c>
      <c r="D341" s="6">
        <v>204</v>
      </c>
    </row>
    <row r="342" spans="1:4" ht="12.75">
      <c r="A342">
        <v>156</v>
      </c>
      <c r="B342">
        <v>37502</v>
      </c>
      <c r="C342" t="s">
        <v>286</v>
      </c>
      <c r="D342" s="6">
        <v>300</v>
      </c>
    </row>
    <row r="343" spans="1:4" ht="12.75">
      <c r="A343">
        <v>157</v>
      </c>
      <c r="B343">
        <v>37502</v>
      </c>
      <c r="C343" t="s">
        <v>286</v>
      </c>
      <c r="D343" s="6">
        <v>300</v>
      </c>
    </row>
    <row r="344" spans="1:4" ht="12.75">
      <c r="A344">
        <v>157</v>
      </c>
      <c r="B344">
        <v>37901</v>
      </c>
      <c r="C344" t="s">
        <v>288</v>
      </c>
      <c r="D344" s="6">
        <v>204</v>
      </c>
    </row>
    <row r="345" spans="1:4" ht="12.75">
      <c r="A345">
        <v>157</v>
      </c>
      <c r="B345">
        <v>26101</v>
      </c>
      <c r="C345" t="s">
        <v>287</v>
      </c>
      <c r="D345" s="6">
        <v>800.29</v>
      </c>
    </row>
    <row r="346" spans="1:4" ht="12.75">
      <c r="A346">
        <v>158</v>
      </c>
      <c r="B346">
        <v>37502</v>
      </c>
      <c r="C346" t="s">
        <v>286</v>
      </c>
      <c r="D346" s="6">
        <v>300</v>
      </c>
    </row>
    <row r="347" spans="1:4" ht="12.75">
      <c r="A347">
        <v>158</v>
      </c>
      <c r="B347">
        <v>26101</v>
      </c>
      <c r="C347" t="s">
        <v>287</v>
      </c>
      <c r="D347" s="6">
        <v>700</v>
      </c>
    </row>
    <row r="348" spans="1:4" ht="12.75">
      <c r="A348">
        <v>159</v>
      </c>
      <c r="B348">
        <v>37502</v>
      </c>
      <c r="C348" t="s">
        <v>286</v>
      </c>
      <c r="D348" s="6">
        <v>400</v>
      </c>
    </row>
    <row r="349" spans="1:4" ht="12.75">
      <c r="A349">
        <v>160</v>
      </c>
      <c r="B349">
        <v>37502</v>
      </c>
      <c r="C349" t="s">
        <v>286</v>
      </c>
      <c r="D349" s="6">
        <v>300</v>
      </c>
    </row>
    <row r="350" spans="1:4" ht="12.75">
      <c r="A350">
        <v>161</v>
      </c>
      <c r="B350">
        <v>37502</v>
      </c>
      <c r="C350" t="s">
        <v>286</v>
      </c>
      <c r="D350" s="6">
        <v>300</v>
      </c>
    </row>
    <row r="351" spans="1:4" ht="12.75">
      <c r="A351">
        <v>162</v>
      </c>
      <c r="B351">
        <v>37502</v>
      </c>
      <c r="C351" t="s">
        <v>286</v>
      </c>
      <c r="D351" s="6">
        <v>300</v>
      </c>
    </row>
    <row r="352" spans="1:4" ht="12.75">
      <c r="A352">
        <v>163</v>
      </c>
      <c r="B352">
        <v>37502</v>
      </c>
      <c r="C352" t="s">
        <v>286</v>
      </c>
      <c r="D352" s="6">
        <v>400</v>
      </c>
    </row>
    <row r="353" spans="1:4" ht="12.75">
      <c r="A353">
        <v>164</v>
      </c>
      <c r="B353">
        <v>37502</v>
      </c>
      <c r="C353" t="s">
        <v>286</v>
      </c>
      <c r="D353" s="6">
        <v>300</v>
      </c>
    </row>
    <row r="354" spans="1:4" ht="12.75">
      <c r="A354">
        <v>165</v>
      </c>
      <c r="B354">
        <v>37502</v>
      </c>
      <c r="C354" t="s">
        <v>286</v>
      </c>
      <c r="D354" s="6">
        <v>300</v>
      </c>
    </row>
    <row r="355" spans="1:4" ht="12.75">
      <c r="A355">
        <v>165</v>
      </c>
      <c r="B355">
        <v>37901</v>
      </c>
      <c r="C355" t="s">
        <v>288</v>
      </c>
      <c r="D355" s="6">
        <v>62</v>
      </c>
    </row>
    <row r="356" spans="1:4" ht="12.75">
      <c r="A356">
        <v>165</v>
      </c>
      <c r="B356">
        <v>26101</v>
      </c>
      <c r="C356" t="s">
        <v>287</v>
      </c>
      <c r="D356" s="6">
        <v>1138</v>
      </c>
    </row>
    <row r="357" spans="1:4" ht="12.75">
      <c r="A357">
        <v>166</v>
      </c>
      <c r="B357">
        <v>37502</v>
      </c>
      <c r="C357" t="s">
        <v>286</v>
      </c>
      <c r="D357" s="6">
        <v>300</v>
      </c>
    </row>
    <row r="358" spans="1:4" ht="12.75">
      <c r="A358">
        <v>167</v>
      </c>
      <c r="B358">
        <v>37502</v>
      </c>
      <c r="C358" t="s">
        <v>286</v>
      </c>
      <c r="D358" s="6">
        <v>300</v>
      </c>
    </row>
    <row r="359" spans="1:4" ht="12.75">
      <c r="A359">
        <v>168</v>
      </c>
      <c r="B359">
        <v>37502</v>
      </c>
      <c r="C359" t="s">
        <v>286</v>
      </c>
      <c r="D359" s="6">
        <v>300</v>
      </c>
    </row>
    <row r="360" spans="1:4" ht="12.75">
      <c r="A360">
        <v>169</v>
      </c>
      <c r="B360">
        <v>37502</v>
      </c>
      <c r="C360" t="s">
        <v>286</v>
      </c>
      <c r="D360" s="6">
        <v>300</v>
      </c>
    </row>
    <row r="361" spans="1:4" ht="12.75">
      <c r="A361">
        <v>170</v>
      </c>
      <c r="B361">
        <v>37502</v>
      </c>
      <c r="C361" t="s">
        <v>286</v>
      </c>
      <c r="D361" s="6">
        <v>300</v>
      </c>
    </row>
    <row r="362" spans="1:4" ht="12.75">
      <c r="A362">
        <v>171</v>
      </c>
      <c r="B362">
        <v>37502</v>
      </c>
      <c r="C362" t="s">
        <v>286</v>
      </c>
      <c r="D362" s="6">
        <v>300</v>
      </c>
    </row>
    <row r="363" spans="1:4" ht="12.75">
      <c r="A363">
        <v>171</v>
      </c>
      <c r="B363">
        <v>26101</v>
      </c>
      <c r="C363" t="s">
        <v>287</v>
      </c>
      <c r="D363" s="6">
        <v>600</v>
      </c>
    </row>
    <row r="364" spans="1:4" ht="12.75">
      <c r="A364">
        <v>172</v>
      </c>
      <c r="B364">
        <v>37502</v>
      </c>
      <c r="C364" t="s">
        <v>286</v>
      </c>
      <c r="D364" s="6">
        <v>400</v>
      </c>
    </row>
    <row r="365" spans="1:4" ht="12.75">
      <c r="A365">
        <v>172</v>
      </c>
      <c r="B365">
        <v>37901</v>
      </c>
      <c r="C365" t="s">
        <v>288</v>
      </c>
      <c r="D365" s="6">
        <v>204</v>
      </c>
    </row>
    <row r="366" spans="1:4" ht="12.75">
      <c r="A366">
        <v>172</v>
      </c>
      <c r="B366">
        <v>26101</v>
      </c>
      <c r="C366" t="s">
        <v>287</v>
      </c>
      <c r="D366" s="6">
        <v>770.04</v>
      </c>
    </row>
    <row r="367" spans="1:4" ht="12.75">
      <c r="A367">
        <v>173</v>
      </c>
      <c r="B367">
        <v>37502</v>
      </c>
      <c r="C367" t="s">
        <v>286</v>
      </c>
      <c r="D367" s="6">
        <v>300</v>
      </c>
    </row>
    <row r="368" spans="1:4" ht="12.75">
      <c r="A368">
        <v>173</v>
      </c>
      <c r="B368">
        <v>37901</v>
      </c>
      <c r="C368" t="s">
        <v>288</v>
      </c>
      <c r="D368" s="6">
        <v>204</v>
      </c>
    </row>
    <row r="369" spans="1:4" ht="12.75">
      <c r="A369">
        <v>173</v>
      </c>
      <c r="B369">
        <v>26101</v>
      </c>
      <c r="C369" t="s">
        <v>287</v>
      </c>
      <c r="D369" s="6">
        <v>1400.05</v>
      </c>
    </row>
    <row r="370" spans="1:4" ht="12.75">
      <c r="A370">
        <v>174</v>
      </c>
      <c r="B370">
        <v>37502</v>
      </c>
      <c r="C370" t="s">
        <v>286</v>
      </c>
      <c r="D370" s="6">
        <v>300</v>
      </c>
    </row>
    <row r="371" spans="1:4" ht="12.75">
      <c r="A371">
        <v>174</v>
      </c>
      <c r="B371">
        <v>26101</v>
      </c>
      <c r="C371" t="s">
        <v>287</v>
      </c>
      <c r="D371" s="6">
        <v>660</v>
      </c>
    </row>
    <row r="372" spans="1:4" ht="12.75">
      <c r="A372">
        <v>174</v>
      </c>
      <c r="B372">
        <v>37901</v>
      </c>
      <c r="C372" t="s">
        <v>288</v>
      </c>
      <c r="D372" s="6">
        <v>142</v>
      </c>
    </row>
    <row r="373" spans="1:4" ht="12.75">
      <c r="A373">
        <v>175</v>
      </c>
      <c r="B373">
        <v>37502</v>
      </c>
      <c r="C373" t="s">
        <v>286</v>
      </c>
      <c r="D373" s="6">
        <v>500</v>
      </c>
    </row>
    <row r="374" spans="1:4" ht="12.75">
      <c r="A374">
        <v>175</v>
      </c>
      <c r="B374">
        <v>37901</v>
      </c>
      <c r="C374" t="s">
        <v>288</v>
      </c>
      <c r="D374" s="6">
        <v>173</v>
      </c>
    </row>
    <row r="375" spans="1:4" ht="12.75">
      <c r="A375">
        <v>175</v>
      </c>
      <c r="B375">
        <v>26101</v>
      </c>
      <c r="C375" t="s">
        <v>287</v>
      </c>
      <c r="D375" s="6">
        <v>996</v>
      </c>
    </row>
    <row r="376" spans="1:4" ht="12.75">
      <c r="A376">
        <v>176</v>
      </c>
      <c r="B376">
        <v>37502</v>
      </c>
      <c r="C376" t="s">
        <v>286</v>
      </c>
      <c r="D376" s="6">
        <v>300</v>
      </c>
    </row>
    <row r="377" spans="1:4" ht="12.75">
      <c r="A377">
        <v>177</v>
      </c>
      <c r="B377">
        <v>37502</v>
      </c>
      <c r="C377" t="s">
        <v>286</v>
      </c>
      <c r="D377" s="6">
        <v>300</v>
      </c>
    </row>
    <row r="378" spans="1:4" ht="12.75">
      <c r="A378">
        <v>177</v>
      </c>
      <c r="B378">
        <v>37901</v>
      </c>
      <c r="C378" t="s">
        <v>288</v>
      </c>
      <c r="D378" s="6">
        <v>204</v>
      </c>
    </row>
    <row r="379" spans="1:4" ht="12.75">
      <c r="A379">
        <v>177</v>
      </c>
      <c r="B379">
        <v>26101</v>
      </c>
      <c r="C379" t="s">
        <v>287</v>
      </c>
      <c r="D379" s="6">
        <v>996</v>
      </c>
    </row>
    <row r="380" spans="1:4" ht="12.75">
      <c r="A380">
        <v>178</v>
      </c>
      <c r="B380">
        <v>37502</v>
      </c>
      <c r="C380" t="s">
        <v>286</v>
      </c>
      <c r="D380" s="6">
        <v>300</v>
      </c>
    </row>
    <row r="381" spans="1:4" ht="12.75">
      <c r="A381">
        <v>179</v>
      </c>
      <c r="B381">
        <v>37502</v>
      </c>
      <c r="C381" t="s">
        <v>286</v>
      </c>
      <c r="D381" s="6">
        <v>300</v>
      </c>
    </row>
    <row r="382" spans="1:4" ht="12.75">
      <c r="A382">
        <v>180</v>
      </c>
      <c r="B382">
        <v>37502</v>
      </c>
      <c r="C382" t="s">
        <v>286</v>
      </c>
      <c r="D382" s="6">
        <v>300</v>
      </c>
    </row>
    <row r="383" spans="1:4" ht="12.75">
      <c r="A383">
        <v>180</v>
      </c>
      <c r="B383">
        <v>26101</v>
      </c>
      <c r="C383" t="s">
        <v>287</v>
      </c>
      <c r="D383" s="6">
        <v>500</v>
      </c>
    </row>
    <row r="384" spans="1:4" ht="12.75">
      <c r="A384">
        <v>181</v>
      </c>
      <c r="B384">
        <v>37502</v>
      </c>
      <c r="C384" t="s">
        <v>286</v>
      </c>
      <c r="D384" s="6">
        <v>400</v>
      </c>
    </row>
    <row r="385" spans="1:4" ht="12.75">
      <c r="A385">
        <v>182</v>
      </c>
      <c r="B385">
        <v>37502</v>
      </c>
      <c r="C385" t="s">
        <v>286</v>
      </c>
      <c r="D385" s="6">
        <v>400</v>
      </c>
    </row>
    <row r="386" spans="1:4" ht="12.75">
      <c r="A386">
        <v>183</v>
      </c>
      <c r="B386">
        <v>37502</v>
      </c>
      <c r="C386" t="s">
        <v>286</v>
      </c>
      <c r="D386" s="6">
        <v>400</v>
      </c>
    </row>
    <row r="387" spans="1:4" ht="12.75">
      <c r="A387">
        <v>183</v>
      </c>
      <c r="B387">
        <v>26101</v>
      </c>
      <c r="C387" t="s">
        <v>287</v>
      </c>
      <c r="D387" s="6">
        <v>600</v>
      </c>
    </row>
    <row r="388" spans="1:4" ht="12.75">
      <c r="A388">
        <v>184</v>
      </c>
      <c r="B388">
        <v>37502</v>
      </c>
      <c r="C388" t="s">
        <v>286</v>
      </c>
      <c r="D388" s="6">
        <v>400</v>
      </c>
    </row>
    <row r="389" spans="1:4" ht="12.75">
      <c r="A389">
        <v>184</v>
      </c>
      <c r="B389">
        <v>37901</v>
      </c>
      <c r="C389" t="s">
        <v>288</v>
      </c>
      <c r="D389" s="6">
        <v>204</v>
      </c>
    </row>
    <row r="390" spans="1:4" ht="12.75">
      <c r="A390">
        <v>184</v>
      </c>
      <c r="B390">
        <v>26101</v>
      </c>
      <c r="C390" t="s">
        <v>287</v>
      </c>
      <c r="D390" s="6">
        <v>985.24</v>
      </c>
    </row>
    <row r="391" spans="1:4" ht="12.75">
      <c r="A391">
        <v>185</v>
      </c>
      <c r="B391">
        <v>37502</v>
      </c>
      <c r="C391" t="s">
        <v>286</v>
      </c>
      <c r="D391" s="6">
        <v>400</v>
      </c>
    </row>
    <row r="392" spans="1:4" ht="12.75">
      <c r="A392">
        <v>186</v>
      </c>
      <c r="B392">
        <v>37502</v>
      </c>
      <c r="C392" t="s">
        <v>286</v>
      </c>
      <c r="D392" s="6">
        <v>400</v>
      </c>
    </row>
    <row r="393" spans="1:4" ht="12.75">
      <c r="A393">
        <v>187</v>
      </c>
      <c r="B393">
        <v>37502</v>
      </c>
      <c r="C393" t="s">
        <v>286</v>
      </c>
      <c r="D393" s="6">
        <v>300</v>
      </c>
    </row>
    <row r="394" spans="1:4" ht="12.75">
      <c r="A394">
        <v>187</v>
      </c>
      <c r="B394">
        <v>26101</v>
      </c>
      <c r="C394" t="s">
        <v>287</v>
      </c>
      <c r="D394" s="6">
        <v>700</v>
      </c>
    </row>
    <row r="395" spans="1:4" ht="12.75">
      <c r="A395">
        <v>188</v>
      </c>
      <c r="B395">
        <v>37502</v>
      </c>
      <c r="C395" t="s">
        <v>286</v>
      </c>
      <c r="D395" s="6">
        <v>300</v>
      </c>
    </row>
    <row r="396" spans="1:4" ht="12.75">
      <c r="A396">
        <v>188</v>
      </c>
      <c r="B396">
        <v>37901</v>
      </c>
      <c r="C396" t="s">
        <v>288</v>
      </c>
      <c r="D396" s="6">
        <v>62</v>
      </c>
    </row>
    <row r="397" spans="1:4" ht="12.75">
      <c r="A397">
        <v>188</v>
      </c>
      <c r="B397">
        <v>26101</v>
      </c>
      <c r="C397" t="s">
        <v>287</v>
      </c>
      <c r="D397" s="6">
        <v>1138.78</v>
      </c>
    </row>
    <row r="398" spans="1:4" ht="12.75">
      <c r="A398">
        <v>189</v>
      </c>
      <c r="B398">
        <v>37502</v>
      </c>
      <c r="C398" t="s">
        <v>286</v>
      </c>
      <c r="D398" s="6">
        <v>300</v>
      </c>
    </row>
    <row r="399" spans="1:4" ht="12.75">
      <c r="A399">
        <v>189</v>
      </c>
      <c r="B399">
        <v>37901</v>
      </c>
      <c r="C399" t="s">
        <v>288</v>
      </c>
      <c r="D399" s="6">
        <v>142</v>
      </c>
    </row>
    <row r="400" spans="1:4" ht="12.75">
      <c r="A400">
        <v>189</v>
      </c>
      <c r="B400">
        <v>26101</v>
      </c>
      <c r="C400" t="s">
        <v>287</v>
      </c>
      <c r="D400" s="6">
        <v>758</v>
      </c>
    </row>
    <row r="401" spans="1:4" ht="12.75">
      <c r="A401">
        <v>190</v>
      </c>
      <c r="B401">
        <v>37502</v>
      </c>
      <c r="C401" t="s">
        <v>286</v>
      </c>
      <c r="D401" s="6">
        <v>400</v>
      </c>
    </row>
    <row r="402" spans="1:4" ht="12.75">
      <c r="A402">
        <v>190</v>
      </c>
      <c r="B402">
        <v>26101</v>
      </c>
      <c r="C402" t="s">
        <v>287</v>
      </c>
      <c r="D402" s="6">
        <v>840.23</v>
      </c>
    </row>
    <row r="403" spans="1:4" ht="12.75">
      <c r="A403">
        <v>191</v>
      </c>
      <c r="B403">
        <v>37502</v>
      </c>
      <c r="C403" t="s">
        <v>286</v>
      </c>
      <c r="D403" s="6">
        <v>400</v>
      </c>
    </row>
    <row r="404" spans="1:4" ht="12.75">
      <c r="A404">
        <v>191</v>
      </c>
      <c r="B404">
        <v>26101</v>
      </c>
      <c r="C404" t="s">
        <v>287</v>
      </c>
      <c r="D404" s="6">
        <v>900</v>
      </c>
    </row>
    <row r="405" spans="1:4" ht="12.75">
      <c r="A405">
        <v>192</v>
      </c>
      <c r="B405">
        <v>37501</v>
      </c>
      <c r="C405" s="4" t="s">
        <v>285</v>
      </c>
      <c r="D405" s="6">
        <v>2400</v>
      </c>
    </row>
    <row r="406" spans="1:4" ht="12.75">
      <c r="A406">
        <v>192</v>
      </c>
      <c r="B406">
        <v>37101</v>
      </c>
      <c r="C406" s="5" t="s">
        <v>290</v>
      </c>
      <c r="D406" s="6">
        <v>7466.92</v>
      </c>
    </row>
    <row r="407" spans="1:4" ht="12.75">
      <c r="A407">
        <v>192</v>
      </c>
      <c r="B407">
        <v>37201</v>
      </c>
      <c r="C407" s="5" t="s">
        <v>289</v>
      </c>
      <c r="D407" s="6">
        <v>797.58</v>
      </c>
    </row>
    <row r="408" spans="1:4" ht="12.75">
      <c r="A408">
        <v>193</v>
      </c>
      <c r="B408">
        <v>37501</v>
      </c>
      <c r="C408" s="5" t="s">
        <v>285</v>
      </c>
      <c r="D408" s="23">
        <v>850</v>
      </c>
    </row>
    <row r="409" spans="1:4" ht="12.75">
      <c r="A409">
        <v>193</v>
      </c>
      <c r="B409">
        <v>26101</v>
      </c>
      <c r="C409" s="5" t="s">
        <v>287</v>
      </c>
      <c r="D409" s="23">
        <v>1150</v>
      </c>
    </row>
    <row r="410" spans="1:4" ht="12.75">
      <c r="A410">
        <v>194</v>
      </c>
      <c r="B410">
        <v>37501</v>
      </c>
      <c r="C410" s="5" t="s">
        <v>285</v>
      </c>
      <c r="D410" s="23">
        <v>1400</v>
      </c>
    </row>
    <row r="411" spans="1:4" ht="12.75">
      <c r="A411">
        <v>194</v>
      </c>
      <c r="B411">
        <v>37502</v>
      </c>
      <c r="C411" s="5" t="s">
        <v>286</v>
      </c>
      <c r="D411" s="23">
        <v>300</v>
      </c>
    </row>
    <row r="412" spans="1:4" ht="12.75">
      <c r="A412">
        <v>195</v>
      </c>
      <c r="B412">
        <v>37501</v>
      </c>
      <c r="C412" s="4" t="s">
        <v>285</v>
      </c>
      <c r="D412" s="23">
        <v>2500</v>
      </c>
    </row>
    <row r="413" spans="1:4" ht="12.75">
      <c r="A413">
        <v>196</v>
      </c>
      <c r="B413">
        <v>37501</v>
      </c>
      <c r="C413" s="4" t="s">
        <v>285</v>
      </c>
      <c r="D413" s="23">
        <v>2500</v>
      </c>
    </row>
    <row r="414" spans="1:4" ht="12.75">
      <c r="A414">
        <v>197</v>
      </c>
      <c r="B414">
        <v>37501</v>
      </c>
      <c r="C414" s="4" t="s">
        <v>285</v>
      </c>
      <c r="D414" s="23">
        <v>700</v>
      </c>
    </row>
    <row r="415" spans="1:4" ht="12.75">
      <c r="A415">
        <v>197</v>
      </c>
      <c r="B415">
        <v>37502</v>
      </c>
      <c r="C415" s="4" t="s">
        <v>286</v>
      </c>
      <c r="D415" s="23">
        <v>300</v>
      </c>
    </row>
    <row r="416" spans="1:4" ht="12.75">
      <c r="A416">
        <v>197</v>
      </c>
      <c r="B416">
        <v>26101</v>
      </c>
      <c r="C416" s="4" t="s">
        <v>287</v>
      </c>
      <c r="D416" s="23">
        <v>800</v>
      </c>
    </row>
    <row r="417" spans="1:4" ht="12.75">
      <c r="A417">
        <v>198</v>
      </c>
      <c r="B417">
        <v>37501</v>
      </c>
      <c r="C417" s="4" t="s">
        <v>285</v>
      </c>
      <c r="D417" s="23">
        <v>1700</v>
      </c>
    </row>
    <row r="418" spans="1:4" ht="12.75">
      <c r="A418">
        <v>198</v>
      </c>
      <c r="B418">
        <v>37502</v>
      </c>
      <c r="C418" s="4" t="s">
        <v>286</v>
      </c>
      <c r="D418" s="23">
        <v>400</v>
      </c>
    </row>
    <row r="419" spans="1:4" ht="12.75">
      <c r="A419">
        <v>198</v>
      </c>
      <c r="B419">
        <v>37901</v>
      </c>
      <c r="C419" s="4" t="s">
        <v>288</v>
      </c>
      <c r="D419" s="23">
        <v>133</v>
      </c>
    </row>
    <row r="420" spans="1:4" ht="12.75">
      <c r="A420">
        <v>198</v>
      </c>
      <c r="B420">
        <v>26101</v>
      </c>
      <c r="C420" s="4" t="s">
        <v>287</v>
      </c>
      <c r="D420" s="23">
        <v>1242.76</v>
      </c>
    </row>
    <row r="421" spans="1:4" ht="12.75">
      <c r="A421">
        <v>199</v>
      </c>
      <c r="B421">
        <v>37501</v>
      </c>
      <c r="C421" s="4" t="s">
        <v>285</v>
      </c>
      <c r="D421" s="23">
        <v>1700</v>
      </c>
    </row>
    <row r="422" spans="1:4" ht="12.75">
      <c r="A422">
        <v>199</v>
      </c>
      <c r="B422">
        <v>37502</v>
      </c>
      <c r="C422" s="4" t="s">
        <v>286</v>
      </c>
      <c r="D422" s="23">
        <v>400</v>
      </c>
    </row>
    <row r="423" spans="1:4" ht="12.75">
      <c r="A423">
        <v>199</v>
      </c>
      <c r="B423">
        <v>26101</v>
      </c>
      <c r="C423" s="4" t="s">
        <v>287</v>
      </c>
      <c r="D423" s="23">
        <v>2346.99</v>
      </c>
    </row>
    <row r="424" spans="1:4" ht="12.75">
      <c r="A424">
        <v>199</v>
      </c>
      <c r="B424">
        <v>37901</v>
      </c>
      <c r="C424" s="4" t="s">
        <v>288</v>
      </c>
      <c r="D424" s="23">
        <v>81</v>
      </c>
    </row>
    <row r="425" spans="1:4" ht="12.75">
      <c r="A425">
        <v>200</v>
      </c>
      <c r="B425">
        <v>37501</v>
      </c>
      <c r="C425" s="4" t="s">
        <v>285</v>
      </c>
      <c r="D425" s="23">
        <v>1000</v>
      </c>
    </row>
    <row r="426" spans="1:4" ht="12.75">
      <c r="A426">
        <v>201</v>
      </c>
      <c r="B426">
        <v>37501</v>
      </c>
      <c r="C426" s="4" t="s">
        <v>285</v>
      </c>
      <c r="D426" s="23">
        <v>2100</v>
      </c>
    </row>
    <row r="427" spans="1:4" ht="12.75">
      <c r="A427">
        <v>201</v>
      </c>
      <c r="B427">
        <v>37502</v>
      </c>
      <c r="C427" s="4" t="s">
        <v>286</v>
      </c>
      <c r="D427" s="23">
        <v>300</v>
      </c>
    </row>
    <row r="428" spans="1:4" ht="12.75">
      <c r="A428">
        <v>202</v>
      </c>
      <c r="B428">
        <v>37501</v>
      </c>
      <c r="C428" s="4" t="s">
        <v>285</v>
      </c>
      <c r="D428" s="23">
        <v>2550</v>
      </c>
    </row>
    <row r="429" spans="1:4" ht="12.75">
      <c r="A429">
        <v>202</v>
      </c>
      <c r="B429">
        <v>37502</v>
      </c>
      <c r="C429" s="4" t="s">
        <v>286</v>
      </c>
      <c r="D429" s="23">
        <v>400</v>
      </c>
    </row>
    <row r="430" spans="1:4" ht="12.75">
      <c r="A430">
        <v>202</v>
      </c>
      <c r="B430">
        <v>26101</v>
      </c>
      <c r="C430" s="4" t="s">
        <v>287</v>
      </c>
      <c r="D430" s="23">
        <f>350</f>
        <v>350</v>
      </c>
    </row>
    <row r="431" spans="1:4" ht="12.75">
      <c r="A431">
        <v>203</v>
      </c>
      <c r="B431">
        <v>37501</v>
      </c>
      <c r="C431" s="4" t="s">
        <v>285</v>
      </c>
      <c r="D431" s="6">
        <v>3500</v>
      </c>
    </row>
    <row r="432" spans="1:4" ht="12.75">
      <c r="A432">
        <v>203</v>
      </c>
      <c r="B432">
        <v>37201</v>
      </c>
      <c r="C432" s="4" t="s">
        <v>289</v>
      </c>
      <c r="D432" s="6">
        <v>2969.6</v>
      </c>
    </row>
    <row r="433" spans="1:4" ht="12.75">
      <c r="A433">
        <v>204</v>
      </c>
      <c r="B433">
        <v>37501</v>
      </c>
      <c r="C433" s="4" t="s">
        <v>285</v>
      </c>
      <c r="D433" s="6">
        <v>850</v>
      </c>
    </row>
    <row r="434" spans="1:4" ht="12.75">
      <c r="A434">
        <v>204</v>
      </c>
      <c r="B434">
        <v>37502</v>
      </c>
      <c r="C434" s="4" t="s">
        <v>286</v>
      </c>
      <c r="D434" s="6">
        <v>400</v>
      </c>
    </row>
    <row r="435" spans="1:4" ht="12.75">
      <c r="A435">
        <v>204</v>
      </c>
      <c r="B435">
        <v>26101</v>
      </c>
      <c r="C435" s="4" t="s">
        <v>287</v>
      </c>
      <c r="D435" s="6">
        <f>499.99+700</f>
        <v>1199.99</v>
      </c>
    </row>
    <row r="436" spans="1:4" ht="12.75">
      <c r="A436">
        <v>205</v>
      </c>
      <c r="B436">
        <v>37501</v>
      </c>
      <c r="C436" s="4" t="s">
        <v>285</v>
      </c>
      <c r="D436" s="6">
        <v>700</v>
      </c>
    </row>
    <row r="437" spans="1:4" ht="12.75">
      <c r="A437">
        <v>205</v>
      </c>
      <c r="B437">
        <v>37502</v>
      </c>
      <c r="C437" s="4" t="s">
        <v>286</v>
      </c>
      <c r="D437" s="6">
        <v>300</v>
      </c>
    </row>
    <row r="438" spans="1:4" ht="12.75">
      <c r="A438">
        <v>206</v>
      </c>
      <c r="B438">
        <v>37501</v>
      </c>
      <c r="C438" s="4" t="s">
        <v>285</v>
      </c>
      <c r="D438" s="6">
        <v>1400</v>
      </c>
    </row>
    <row r="439" spans="1:4" ht="12.75">
      <c r="A439">
        <v>206</v>
      </c>
      <c r="B439">
        <v>37502</v>
      </c>
      <c r="C439" s="4" t="s">
        <v>286</v>
      </c>
      <c r="D439" s="6">
        <v>300</v>
      </c>
    </row>
    <row r="440" spans="1:4" ht="12.75">
      <c r="A440">
        <v>206</v>
      </c>
      <c r="B440">
        <v>26101</v>
      </c>
      <c r="C440" s="4" t="s">
        <v>287</v>
      </c>
      <c r="D440" s="6">
        <v>1400</v>
      </c>
    </row>
    <row r="441" spans="1:4" ht="12.75">
      <c r="A441">
        <v>206</v>
      </c>
      <c r="B441">
        <v>37901</v>
      </c>
      <c r="C441" s="4" t="s">
        <v>288</v>
      </c>
      <c r="D441" s="6">
        <v>192</v>
      </c>
    </row>
    <row r="442" spans="1:4" ht="12.75">
      <c r="A442">
        <v>207</v>
      </c>
      <c r="B442">
        <v>37501</v>
      </c>
      <c r="C442" s="4" t="s">
        <v>285</v>
      </c>
      <c r="D442" s="6">
        <v>700</v>
      </c>
    </row>
    <row r="443" spans="1:4" ht="12.75">
      <c r="A443">
        <v>207</v>
      </c>
      <c r="B443">
        <v>37502</v>
      </c>
      <c r="C443" s="4" t="s">
        <v>286</v>
      </c>
      <c r="D443" s="6">
        <v>300</v>
      </c>
    </row>
    <row r="444" spans="1:4" ht="12.75">
      <c r="A444">
        <v>207</v>
      </c>
      <c r="B444">
        <v>26101</v>
      </c>
      <c r="C444" s="4" t="s">
        <v>287</v>
      </c>
      <c r="D444" s="6">
        <v>658</v>
      </c>
    </row>
    <row r="445" spans="1:4" ht="12.75">
      <c r="A445">
        <v>207</v>
      </c>
      <c r="B445">
        <v>37901</v>
      </c>
      <c r="C445" s="4" t="s">
        <v>288</v>
      </c>
      <c r="D445" s="6">
        <v>142</v>
      </c>
    </row>
    <row r="446" spans="1:4" ht="12.75">
      <c r="A446">
        <v>208</v>
      </c>
      <c r="B446">
        <v>37501</v>
      </c>
      <c r="C446" s="4" t="s">
        <v>285</v>
      </c>
      <c r="D446" s="6">
        <v>1700</v>
      </c>
    </row>
    <row r="447" spans="1:4" ht="12.75">
      <c r="A447">
        <v>208</v>
      </c>
      <c r="B447">
        <v>37502</v>
      </c>
      <c r="C447" s="4" t="s">
        <v>286</v>
      </c>
      <c r="D447" s="6">
        <v>400</v>
      </c>
    </row>
    <row r="448" spans="1:4" ht="12.75">
      <c r="A448">
        <v>208</v>
      </c>
      <c r="B448">
        <v>37901</v>
      </c>
      <c r="C448" s="4" t="s">
        <v>288</v>
      </c>
      <c r="D448" s="6">
        <v>71</v>
      </c>
    </row>
    <row r="449" spans="1:4" ht="12.75">
      <c r="A449">
        <v>208</v>
      </c>
      <c r="B449">
        <v>26101</v>
      </c>
      <c r="C449" s="4" t="s">
        <v>287</v>
      </c>
      <c r="D449" s="6">
        <v>2321.74</v>
      </c>
    </row>
    <row r="450" spans="1:4" ht="12.75">
      <c r="A450">
        <v>209</v>
      </c>
      <c r="B450">
        <v>37502</v>
      </c>
      <c r="C450" s="4" t="s">
        <v>286</v>
      </c>
      <c r="D450" s="6">
        <v>400</v>
      </c>
    </row>
    <row r="451" spans="1:4" ht="12.75">
      <c r="A451">
        <v>209</v>
      </c>
      <c r="B451">
        <v>37901</v>
      </c>
      <c r="C451" s="4" t="s">
        <v>288</v>
      </c>
      <c r="D451" s="6">
        <v>204</v>
      </c>
    </row>
    <row r="452" spans="1:4" ht="12.75">
      <c r="A452">
        <v>209</v>
      </c>
      <c r="B452">
        <v>26101</v>
      </c>
      <c r="C452" s="4" t="s">
        <v>287</v>
      </c>
      <c r="D452" s="6">
        <v>900.35</v>
      </c>
    </row>
    <row r="453" spans="1:4" ht="12.75">
      <c r="A453">
        <v>210</v>
      </c>
      <c r="B453">
        <v>37502</v>
      </c>
      <c r="C453" s="4" t="s">
        <v>286</v>
      </c>
      <c r="D453" s="6">
        <v>400</v>
      </c>
    </row>
    <row r="454" spans="1:4" ht="12.75">
      <c r="A454">
        <v>210</v>
      </c>
      <c r="B454">
        <v>26101</v>
      </c>
      <c r="C454" s="4" t="s">
        <v>287</v>
      </c>
      <c r="D454" s="6">
        <v>1200</v>
      </c>
    </row>
    <row r="455" spans="1:4" ht="12.75">
      <c r="A455">
        <v>211</v>
      </c>
      <c r="B455">
        <v>37502</v>
      </c>
      <c r="C455" s="4" t="s">
        <v>286</v>
      </c>
      <c r="D455" s="6">
        <v>300</v>
      </c>
    </row>
    <row r="456" spans="1:4" ht="12.75">
      <c r="A456">
        <v>212</v>
      </c>
      <c r="B456">
        <v>37502</v>
      </c>
      <c r="C456" s="4" t="s">
        <v>286</v>
      </c>
      <c r="D456" s="6">
        <v>300</v>
      </c>
    </row>
    <row r="457" spans="1:4" ht="12.75">
      <c r="A457">
        <v>213</v>
      </c>
      <c r="B457">
        <v>37901</v>
      </c>
      <c r="C457" s="4" t="s">
        <v>288</v>
      </c>
      <c r="D457" s="6">
        <v>142</v>
      </c>
    </row>
    <row r="458" spans="1:4" ht="12.75">
      <c r="A458">
        <v>213</v>
      </c>
      <c r="B458">
        <v>37502</v>
      </c>
      <c r="C458" s="4" t="s">
        <v>286</v>
      </c>
      <c r="D458" s="6">
        <v>400</v>
      </c>
    </row>
    <row r="459" spans="1:4" ht="12.75">
      <c r="A459">
        <v>213</v>
      </c>
      <c r="B459">
        <v>26101</v>
      </c>
      <c r="C459" s="4" t="s">
        <v>287</v>
      </c>
      <c r="D459" s="6">
        <v>320.6</v>
      </c>
    </row>
    <row r="460" spans="1:4" ht="12.75">
      <c r="A460">
        <v>214</v>
      </c>
      <c r="B460">
        <v>37502</v>
      </c>
      <c r="C460" s="4" t="s">
        <v>286</v>
      </c>
      <c r="D460" s="6">
        <v>400</v>
      </c>
    </row>
    <row r="461" spans="1:4" ht="12.75">
      <c r="A461">
        <v>215</v>
      </c>
      <c r="B461">
        <v>37502</v>
      </c>
      <c r="C461" s="4" t="s">
        <v>286</v>
      </c>
      <c r="D461" s="6">
        <v>400</v>
      </c>
    </row>
    <row r="462" spans="1:4" ht="12.75">
      <c r="A462">
        <v>216</v>
      </c>
      <c r="B462">
        <v>37502</v>
      </c>
      <c r="C462" s="4" t="s">
        <v>286</v>
      </c>
      <c r="D462" s="6">
        <v>300</v>
      </c>
    </row>
    <row r="463" spans="1:4" ht="12.75">
      <c r="A463">
        <v>216</v>
      </c>
      <c r="B463">
        <v>37901</v>
      </c>
      <c r="C463" s="4" t="s">
        <v>288</v>
      </c>
      <c r="D463" s="6">
        <v>71</v>
      </c>
    </row>
    <row r="464" spans="1:4" ht="12.75">
      <c r="A464">
        <v>216</v>
      </c>
      <c r="B464">
        <v>26101</v>
      </c>
      <c r="C464" s="4" t="s">
        <v>287</v>
      </c>
      <c r="D464" s="6">
        <v>1100</v>
      </c>
    </row>
    <row r="465" spans="1:4" ht="12.75">
      <c r="A465">
        <v>217</v>
      </c>
      <c r="B465">
        <v>37502</v>
      </c>
      <c r="C465" s="4" t="s">
        <v>286</v>
      </c>
      <c r="D465" s="6">
        <v>300</v>
      </c>
    </row>
    <row r="466" spans="1:4" ht="12.75">
      <c r="A466">
        <v>217</v>
      </c>
      <c r="B466">
        <v>26101</v>
      </c>
      <c r="C466" s="4" t="s">
        <v>287</v>
      </c>
      <c r="D466" s="6">
        <v>800</v>
      </c>
    </row>
    <row r="467" spans="1:4" ht="12.75">
      <c r="A467">
        <v>218</v>
      </c>
      <c r="B467">
        <v>37502</v>
      </c>
      <c r="C467" s="4" t="s">
        <v>286</v>
      </c>
      <c r="D467" s="6">
        <v>300</v>
      </c>
    </row>
    <row r="468" spans="1:4" ht="12.75">
      <c r="A468">
        <v>219</v>
      </c>
      <c r="B468">
        <v>37502</v>
      </c>
      <c r="C468" s="4" t="s">
        <v>286</v>
      </c>
      <c r="D468" s="6">
        <v>300</v>
      </c>
    </row>
    <row r="469" spans="1:4" ht="12.75">
      <c r="A469">
        <v>220</v>
      </c>
      <c r="B469">
        <v>37502</v>
      </c>
      <c r="C469" s="4" t="s">
        <v>286</v>
      </c>
      <c r="D469" s="6">
        <v>400</v>
      </c>
    </row>
    <row r="470" spans="1:4" ht="12.75">
      <c r="A470">
        <v>220</v>
      </c>
      <c r="B470">
        <v>26101</v>
      </c>
      <c r="C470" s="4" t="s">
        <v>287</v>
      </c>
      <c r="D470" s="6">
        <v>658</v>
      </c>
    </row>
    <row r="471" spans="1:4" ht="12.75">
      <c r="A471">
        <v>220</v>
      </c>
      <c r="B471">
        <v>37901</v>
      </c>
      <c r="C471" s="4" t="s">
        <v>288</v>
      </c>
      <c r="D471" s="6">
        <v>142</v>
      </c>
    </row>
    <row r="472" spans="1:4" ht="12.75">
      <c r="A472">
        <v>221</v>
      </c>
      <c r="B472">
        <v>37502</v>
      </c>
      <c r="C472" s="4" t="s">
        <v>286</v>
      </c>
      <c r="D472" s="6">
        <v>300</v>
      </c>
    </row>
    <row r="473" spans="1:4" ht="12.75">
      <c r="A473">
        <v>222</v>
      </c>
      <c r="B473">
        <v>37502</v>
      </c>
      <c r="C473" s="4" t="s">
        <v>286</v>
      </c>
      <c r="D473" s="6">
        <v>400</v>
      </c>
    </row>
    <row r="474" spans="1:4" ht="12.75">
      <c r="A474">
        <v>222</v>
      </c>
      <c r="B474">
        <v>37901</v>
      </c>
      <c r="C474" s="4" t="s">
        <v>288</v>
      </c>
      <c r="D474" s="6">
        <v>133</v>
      </c>
    </row>
    <row r="475" spans="1:4" ht="12.75">
      <c r="A475">
        <v>222</v>
      </c>
      <c r="B475">
        <v>26101</v>
      </c>
      <c r="C475" s="4" t="s">
        <v>287</v>
      </c>
      <c r="D475" s="6">
        <v>667</v>
      </c>
    </row>
    <row r="476" spans="1:4" ht="12.75">
      <c r="A476">
        <v>223</v>
      </c>
      <c r="B476">
        <v>37502</v>
      </c>
      <c r="C476" t="s">
        <v>286</v>
      </c>
      <c r="D476" s="6">
        <v>300</v>
      </c>
    </row>
    <row r="477" spans="1:4" ht="12.75">
      <c r="A477">
        <v>223</v>
      </c>
      <c r="B477">
        <v>37901</v>
      </c>
      <c r="C477" t="s">
        <v>288</v>
      </c>
      <c r="D477" s="6">
        <v>142</v>
      </c>
    </row>
    <row r="478" spans="1:4" ht="12.75">
      <c r="A478">
        <v>223</v>
      </c>
      <c r="B478">
        <v>26101</v>
      </c>
      <c r="C478" t="s">
        <v>287</v>
      </c>
      <c r="D478" s="6">
        <v>660</v>
      </c>
    </row>
    <row r="479" spans="1:4" ht="12.75">
      <c r="A479">
        <v>224</v>
      </c>
      <c r="B479">
        <v>37502</v>
      </c>
      <c r="C479" s="4" t="s">
        <v>286</v>
      </c>
      <c r="D479" s="6">
        <v>400</v>
      </c>
    </row>
    <row r="480" spans="1:4" ht="12.75">
      <c r="A480">
        <v>224</v>
      </c>
      <c r="B480">
        <v>37901</v>
      </c>
      <c r="C480" s="4" t="s">
        <v>288</v>
      </c>
      <c r="D480" s="6">
        <v>142</v>
      </c>
    </row>
    <row r="481" spans="1:4" ht="12.75">
      <c r="A481">
        <v>224</v>
      </c>
      <c r="B481">
        <v>26101</v>
      </c>
      <c r="C481" s="4" t="s">
        <v>287</v>
      </c>
      <c r="D481" s="6">
        <v>450</v>
      </c>
    </row>
    <row r="482" spans="1:4" ht="12.75">
      <c r="A482">
        <v>225</v>
      </c>
      <c r="B482">
        <v>37502</v>
      </c>
      <c r="C482" t="s">
        <v>286</v>
      </c>
      <c r="D482" s="6">
        <v>300</v>
      </c>
    </row>
    <row r="483" spans="1:4" ht="12.75">
      <c r="A483">
        <v>225</v>
      </c>
      <c r="B483">
        <v>37901</v>
      </c>
      <c r="C483" t="s">
        <v>288</v>
      </c>
      <c r="D483" s="6">
        <v>142</v>
      </c>
    </row>
    <row r="484" spans="1:4" ht="12.75">
      <c r="A484">
        <v>225</v>
      </c>
      <c r="B484">
        <v>26101</v>
      </c>
      <c r="C484" t="s">
        <v>287</v>
      </c>
      <c r="D484" s="6">
        <v>458</v>
      </c>
    </row>
    <row r="485" spans="1:4" ht="12.75">
      <c r="A485">
        <v>1</v>
      </c>
      <c r="B485">
        <v>37501</v>
      </c>
      <c r="C485" t="s">
        <v>285</v>
      </c>
      <c r="D485" s="6">
        <v>850</v>
      </c>
    </row>
    <row r="486" spans="1:4" ht="12.75">
      <c r="A486">
        <v>1</v>
      </c>
      <c r="B486">
        <v>37502</v>
      </c>
      <c r="C486" t="s">
        <v>286</v>
      </c>
      <c r="D486" s="6">
        <v>400</v>
      </c>
    </row>
    <row r="487" spans="1:4" ht="12.75">
      <c r="A487">
        <v>1</v>
      </c>
      <c r="B487">
        <v>37901</v>
      </c>
      <c r="C487" t="s">
        <v>288</v>
      </c>
      <c r="D487" s="6">
        <v>204</v>
      </c>
    </row>
    <row r="488" spans="1:4" ht="12.75">
      <c r="A488">
        <v>1</v>
      </c>
      <c r="B488">
        <v>26101</v>
      </c>
      <c r="C488" t="s">
        <v>287</v>
      </c>
      <c r="D488" s="6">
        <v>800</v>
      </c>
    </row>
    <row r="489" spans="1:4" ht="12.75">
      <c r="A489">
        <v>2</v>
      </c>
      <c r="B489">
        <v>37501</v>
      </c>
      <c r="C489" t="s">
        <v>285</v>
      </c>
      <c r="D489" s="6">
        <v>700</v>
      </c>
    </row>
    <row r="490" spans="1:4" ht="12.75">
      <c r="A490">
        <v>2</v>
      </c>
      <c r="B490">
        <v>37502</v>
      </c>
      <c r="C490" t="s">
        <v>286</v>
      </c>
      <c r="D490">
        <v>300</v>
      </c>
    </row>
    <row r="491" spans="1:4" ht="12.75">
      <c r="A491">
        <v>3</v>
      </c>
      <c r="B491">
        <v>37501</v>
      </c>
      <c r="C491" t="s">
        <v>285</v>
      </c>
      <c r="D491">
        <v>850</v>
      </c>
    </row>
    <row r="492" spans="1:4" ht="12.75">
      <c r="A492">
        <v>3</v>
      </c>
      <c r="B492">
        <v>37502</v>
      </c>
      <c r="C492" t="s">
        <v>286</v>
      </c>
      <c r="D492">
        <v>400</v>
      </c>
    </row>
    <row r="493" spans="1:4" ht="12.75">
      <c r="A493">
        <v>4</v>
      </c>
      <c r="B493">
        <v>37501</v>
      </c>
      <c r="C493" t="s">
        <v>285</v>
      </c>
      <c r="D493">
        <v>850</v>
      </c>
    </row>
    <row r="494" spans="1:4" ht="12.75">
      <c r="A494">
        <v>4</v>
      </c>
      <c r="B494">
        <v>37502</v>
      </c>
      <c r="C494" t="s">
        <v>286</v>
      </c>
      <c r="D494">
        <v>400</v>
      </c>
    </row>
    <row r="495" spans="1:4" ht="12.75">
      <c r="A495">
        <v>5</v>
      </c>
      <c r="B495">
        <v>37501</v>
      </c>
      <c r="C495" t="s">
        <v>285</v>
      </c>
      <c r="D495">
        <v>850</v>
      </c>
    </row>
    <row r="496" spans="1:4" ht="12.75">
      <c r="A496">
        <v>5</v>
      </c>
      <c r="B496">
        <v>37502</v>
      </c>
      <c r="C496" t="s">
        <v>286</v>
      </c>
      <c r="D496">
        <v>400</v>
      </c>
    </row>
    <row r="497" spans="1:4" ht="12.75">
      <c r="A497">
        <v>6</v>
      </c>
      <c r="B497">
        <v>37501</v>
      </c>
      <c r="C497" t="s">
        <v>285</v>
      </c>
      <c r="D497">
        <v>700</v>
      </c>
    </row>
    <row r="498" spans="1:4" ht="12.75">
      <c r="A498">
        <v>6</v>
      </c>
      <c r="B498">
        <v>37502</v>
      </c>
      <c r="C498" t="s">
        <v>286</v>
      </c>
      <c r="D498">
        <v>300</v>
      </c>
    </row>
    <row r="499" spans="1:4" ht="12.75">
      <c r="A499">
        <v>7</v>
      </c>
      <c r="B499">
        <v>37501</v>
      </c>
      <c r="C499" t="s">
        <v>285</v>
      </c>
      <c r="D499">
        <v>700</v>
      </c>
    </row>
    <row r="500" spans="1:4" ht="12.75">
      <c r="A500">
        <v>7</v>
      </c>
      <c r="B500">
        <v>37502</v>
      </c>
      <c r="C500" t="s">
        <v>286</v>
      </c>
      <c r="D500">
        <v>300</v>
      </c>
    </row>
    <row r="501" spans="1:4" ht="12.75">
      <c r="A501">
        <v>7</v>
      </c>
      <c r="B501">
        <v>37901</v>
      </c>
      <c r="C501" t="s">
        <v>288</v>
      </c>
      <c r="D501">
        <v>142</v>
      </c>
    </row>
    <row r="502" spans="1:4" ht="12.75">
      <c r="A502">
        <v>7</v>
      </c>
      <c r="B502">
        <v>26101</v>
      </c>
      <c r="C502" t="s">
        <v>287</v>
      </c>
      <c r="D502">
        <v>658</v>
      </c>
    </row>
    <row r="503" spans="1:4" ht="12.75">
      <c r="A503">
        <v>8</v>
      </c>
      <c r="B503">
        <v>37501</v>
      </c>
      <c r="C503" t="s">
        <v>285</v>
      </c>
      <c r="D503">
        <v>700</v>
      </c>
    </row>
    <row r="504" spans="1:4" ht="12.75">
      <c r="A504">
        <v>8</v>
      </c>
      <c r="B504">
        <v>37502</v>
      </c>
      <c r="C504" t="s">
        <v>286</v>
      </c>
      <c r="D504">
        <v>300</v>
      </c>
    </row>
    <row r="505" spans="1:4" ht="12.75">
      <c r="A505">
        <v>9</v>
      </c>
      <c r="B505">
        <v>37501</v>
      </c>
      <c r="C505" t="s">
        <v>285</v>
      </c>
      <c r="D505">
        <v>700</v>
      </c>
    </row>
    <row r="506" spans="1:4" ht="12.75">
      <c r="A506">
        <v>9</v>
      </c>
      <c r="B506">
        <v>37502</v>
      </c>
      <c r="C506" t="s">
        <v>286</v>
      </c>
      <c r="D506">
        <v>300</v>
      </c>
    </row>
    <row r="507" spans="1:4" ht="12.75">
      <c r="A507">
        <v>10</v>
      </c>
      <c r="B507">
        <v>37501</v>
      </c>
      <c r="C507" t="s">
        <v>285</v>
      </c>
      <c r="D507">
        <v>700</v>
      </c>
    </row>
    <row r="508" spans="1:4" ht="12.75">
      <c r="A508">
        <v>10</v>
      </c>
      <c r="B508">
        <v>37502</v>
      </c>
      <c r="C508" t="s">
        <v>286</v>
      </c>
      <c r="D508">
        <v>300</v>
      </c>
    </row>
    <row r="509" spans="1:4" ht="12.75">
      <c r="A509">
        <v>11</v>
      </c>
      <c r="B509">
        <v>37501</v>
      </c>
      <c r="C509" t="s">
        <v>285</v>
      </c>
      <c r="D509">
        <v>700</v>
      </c>
    </row>
    <row r="510" spans="1:4" ht="12.75">
      <c r="A510">
        <v>11</v>
      </c>
      <c r="B510">
        <v>37502</v>
      </c>
      <c r="C510" t="s">
        <v>286</v>
      </c>
      <c r="D510">
        <v>300</v>
      </c>
    </row>
    <row r="511" spans="1:4" ht="12.75">
      <c r="A511">
        <v>12</v>
      </c>
      <c r="B511">
        <v>37501</v>
      </c>
      <c r="C511" t="s">
        <v>285</v>
      </c>
      <c r="D511">
        <v>1700</v>
      </c>
    </row>
    <row r="512" spans="1:4" ht="12.75">
      <c r="A512">
        <v>12</v>
      </c>
      <c r="B512">
        <v>37502</v>
      </c>
      <c r="C512" t="s">
        <v>286</v>
      </c>
      <c r="D512">
        <v>400</v>
      </c>
    </row>
    <row r="513" spans="1:4" ht="12.75">
      <c r="A513">
        <v>12</v>
      </c>
      <c r="B513">
        <v>37901</v>
      </c>
      <c r="C513" t="s">
        <v>288</v>
      </c>
      <c r="D513">
        <v>71</v>
      </c>
    </row>
    <row r="514" spans="1:4" ht="12.75">
      <c r="A514">
        <v>12</v>
      </c>
      <c r="B514">
        <v>26101</v>
      </c>
      <c r="C514" t="s">
        <v>287</v>
      </c>
      <c r="D514">
        <v>2393.12</v>
      </c>
    </row>
    <row r="515" spans="1:4" ht="12.75">
      <c r="A515">
        <v>13</v>
      </c>
      <c r="B515">
        <v>37501</v>
      </c>
      <c r="C515" t="s">
        <v>285</v>
      </c>
      <c r="D515">
        <v>850</v>
      </c>
    </row>
    <row r="516" spans="1:4" ht="12.75">
      <c r="A516">
        <v>14</v>
      </c>
      <c r="B516">
        <v>37501</v>
      </c>
      <c r="C516" t="s">
        <v>285</v>
      </c>
      <c r="D516">
        <v>1350</v>
      </c>
    </row>
    <row r="517" spans="1:4" ht="12.75">
      <c r="A517">
        <v>14</v>
      </c>
      <c r="B517">
        <v>37901</v>
      </c>
      <c r="C517" t="s">
        <v>288</v>
      </c>
      <c r="D517">
        <v>204</v>
      </c>
    </row>
    <row r="518" spans="1:4" ht="12.75">
      <c r="A518">
        <v>14</v>
      </c>
      <c r="B518">
        <v>26101</v>
      </c>
      <c r="C518" t="s">
        <v>287</v>
      </c>
      <c r="D518">
        <v>1199.49</v>
      </c>
    </row>
    <row r="519" spans="1:4" ht="12.75">
      <c r="A519">
        <v>15</v>
      </c>
      <c r="B519">
        <v>37501</v>
      </c>
      <c r="C519" t="s">
        <v>285</v>
      </c>
      <c r="D519">
        <v>1000</v>
      </c>
    </row>
    <row r="520" spans="1:4" ht="12.75">
      <c r="A520">
        <v>16</v>
      </c>
      <c r="B520">
        <v>37501</v>
      </c>
      <c r="C520" t="s">
        <v>285</v>
      </c>
      <c r="D520">
        <v>1000</v>
      </c>
    </row>
    <row r="521" spans="1:4" ht="12.75">
      <c r="A521">
        <v>16</v>
      </c>
      <c r="B521">
        <v>37502</v>
      </c>
      <c r="C521" t="s">
        <v>286</v>
      </c>
      <c r="D521">
        <v>400</v>
      </c>
    </row>
    <row r="522" spans="1:4" ht="12.75">
      <c r="A522">
        <v>16</v>
      </c>
      <c r="B522">
        <v>26101</v>
      </c>
      <c r="C522" t="s">
        <v>287</v>
      </c>
      <c r="D522">
        <v>1121.2</v>
      </c>
    </row>
    <row r="523" spans="1:4" ht="12.75">
      <c r="A523">
        <v>17</v>
      </c>
      <c r="B523">
        <v>37501</v>
      </c>
      <c r="C523" t="s">
        <v>285</v>
      </c>
      <c r="D523">
        <v>3000</v>
      </c>
    </row>
    <row r="524" spans="1:4" ht="12.75">
      <c r="A524">
        <v>17</v>
      </c>
      <c r="B524">
        <v>37502</v>
      </c>
      <c r="C524" t="s">
        <v>286</v>
      </c>
      <c r="D524">
        <v>400</v>
      </c>
    </row>
    <row r="525" spans="1:4" ht="12.75">
      <c r="A525">
        <v>17</v>
      </c>
      <c r="B525">
        <v>37201</v>
      </c>
      <c r="C525" t="s">
        <v>289</v>
      </c>
      <c r="D525">
        <v>520</v>
      </c>
    </row>
    <row r="526" spans="1:4" ht="12.75">
      <c r="A526">
        <v>17</v>
      </c>
      <c r="B526">
        <v>37101</v>
      </c>
      <c r="C526" t="s">
        <v>290</v>
      </c>
      <c r="D526">
        <v>11596</v>
      </c>
    </row>
    <row r="527" spans="1:4" ht="12.75">
      <c r="A527">
        <v>18</v>
      </c>
      <c r="B527">
        <v>37501</v>
      </c>
      <c r="C527" t="s">
        <v>285</v>
      </c>
      <c r="D527">
        <v>850</v>
      </c>
    </row>
    <row r="528" spans="1:4" ht="12.75">
      <c r="A528">
        <v>18</v>
      </c>
      <c r="B528">
        <v>37502</v>
      </c>
      <c r="C528" t="s">
        <v>286</v>
      </c>
      <c r="D528">
        <v>400</v>
      </c>
    </row>
    <row r="529" spans="1:4" ht="12.75">
      <c r="A529">
        <v>18</v>
      </c>
      <c r="B529">
        <v>26101</v>
      </c>
      <c r="C529" t="s">
        <v>287</v>
      </c>
      <c r="D529">
        <v>1200</v>
      </c>
    </row>
    <row r="530" spans="1:4" ht="12.75">
      <c r="A530">
        <v>19</v>
      </c>
      <c r="B530">
        <v>37501</v>
      </c>
      <c r="C530" t="s">
        <v>285</v>
      </c>
      <c r="D530">
        <v>700</v>
      </c>
    </row>
    <row r="531" spans="1:4" ht="12.75">
      <c r="A531">
        <v>19</v>
      </c>
      <c r="B531">
        <v>37502</v>
      </c>
      <c r="C531" t="s">
        <v>286</v>
      </c>
      <c r="D531">
        <v>300</v>
      </c>
    </row>
    <row r="532" spans="1:4" ht="12.75">
      <c r="A532">
        <v>20</v>
      </c>
      <c r="B532">
        <v>37501</v>
      </c>
      <c r="C532" t="s">
        <v>285</v>
      </c>
      <c r="D532">
        <v>850</v>
      </c>
    </row>
    <row r="533" spans="1:4" ht="12.75">
      <c r="A533">
        <v>20</v>
      </c>
      <c r="B533">
        <v>37502</v>
      </c>
      <c r="C533" t="s">
        <v>286</v>
      </c>
      <c r="D533">
        <v>400</v>
      </c>
    </row>
    <row r="534" spans="1:4" ht="12.75">
      <c r="A534">
        <v>20</v>
      </c>
      <c r="B534">
        <v>37901</v>
      </c>
      <c r="C534" t="s">
        <v>288</v>
      </c>
      <c r="D534">
        <v>62</v>
      </c>
    </row>
    <row r="535" spans="1:4" ht="12.75">
      <c r="A535">
        <v>20</v>
      </c>
      <c r="B535">
        <v>26101</v>
      </c>
      <c r="C535" t="s">
        <v>287</v>
      </c>
      <c r="D535">
        <v>1018.2</v>
      </c>
    </row>
    <row r="536" spans="1:4" ht="12.75">
      <c r="A536">
        <v>21</v>
      </c>
      <c r="B536">
        <v>37501</v>
      </c>
      <c r="C536" t="s">
        <v>285</v>
      </c>
      <c r="D536">
        <v>4800</v>
      </c>
    </row>
    <row r="537" spans="1:4" ht="12.75">
      <c r="A537">
        <v>21</v>
      </c>
      <c r="B537">
        <v>37502</v>
      </c>
      <c r="C537" t="s">
        <v>286</v>
      </c>
      <c r="D537">
        <v>400</v>
      </c>
    </row>
    <row r="538" spans="1:4" ht="12.75">
      <c r="A538">
        <v>22</v>
      </c>
      <c r="B538">
        <v>37501</v>
      </c>
      <c r="C538" t="s">
        <v>285</v>
      </c>
      <c r="D538">
        <v>3500</v>
      </c>
    </row>
    <row r="539" spans="1:4" ht="12.75">
      <c r="A539">
        <v>22</v>
      </c>
      <c r="B539">
        <v>37502</v>
      </c>
      <c r="C539" t="s">
        <v>286</v>
      </c>
      <c r="D539">
        <v>500</v>
      </c>
    </row>
    <row r="540" spans="1:4" ht="12.75">
      <c r="A540">
        <v>22</v>
      </c>
      <c r="B540">
        <v>37201</v>
      </c>
      <c r="C540" t="s">
        <v>289</v>
      </c>
      <c r="D540">
        <v>1707.96</v>
      </c>
    </row>
    <row r="541" spans="1:4" ht="12.75">
      <c r="A541">
        <v>22</v>
      </c>
      <c r="B541">
        <v>37101</v>
      </c>
      <c r="C541" t="s">
        <v>290</v>
      </c>
      <c r="D541">
        <v>5796</v>
      </c>
    </row>
    <row r="542" spans="1:4" ht="12.75">
      <c r="A542">
        <v>23</v>
      </c>
      <c r="B542">
        <v>37501</v>
      </c>
      <c r="C542" t="s">
        <v>285</v>
      </c>
      <c r="D542">
        <v>6000</v>
      </c>
    </row>
    <row r="543" spans="1:4" ht="12.75">
      <c r="A543">
        <v>23</v>
      </c>
      <c r="B543">
        <v>37502</v>
      </c>
      <c r="C543" t="s">
        <v>286</v>
      </c>
      <c r="D543">
        <v>400</v>
      </c>
    </row>
    <row r="544" spans="1:4" ht="12.75">
      <c r="A544">
        <v>23</v>
      </c>
      <c r="B544">
        <v>37201</v>
      </c>
      <c r="C544" t="s">
        <v>289</v>
      </c>
      <c r="D544">
        <v>510</v>
      </c>
    </row>
    <row r="545" spans="1:4" ht="12.75">
      <c r="A545">
        <v>24</v>
      </c>
      <c r="B545">
        <v>37501</v>
      </c>
      <c r="C545" t="s">
        <v>285</v>
      </c>
      <c r="D545">
        <v>2400</v>
      </c>
    </row>
    <row r="546" spans="1:4" ht="12.75">
      <c r="A546">
        <v>24</v>
      </c>
      <c r="B546">
        <v>37502</v>
      </c>
      <c r="C546" t="s">
        <v>286</v>
      </c>
      <c r="D546">
        <v>400</v>
      </c>
    </row>
    <row r="547" spans="1:4" ht="12.75">
      <c r="A547">
        <v>24</v>
      </c>
      <c r="B547">
        <v>37101</v>
      </c>
      <c r="C547" t="s">
        <v>290</v>
      </c>
      <c r="D547">
        <v>5796</v>
      </c>
    </row>
    <row r="548" spans="1:4" ht="12.75">
      <c r="A548">
        <v>25</v>
      </c>
      <c r="B548">
        <v>37501</v>
      </c>
      <c r="C548" t="s">
        <v>285</v>
      </c>
      <c r="D548">
        <v>850</v>
      </c>
    </row>
    <row r="549" spans="1:4" ht="12.75">
      <c r="A549">
        <v>25</v>
      </c>
      <c r="B549">
        <v>37502</v>
      </c>
      <c r="C549" t="s">
        <v>286</v>
      </c>
      <c r="D549">
        <v>400</v>
      </c>
    </row>
    <row r="550" spans="1:4" ht="12.75">
      <c r="A550">
        <v>25</v>
      </c>
      <c r="B550">
        <v>37901</v>
      </c>
      <c r="C550" t="s">
        <v>288</v>
      </c>
      <c r="D550">
        <v>204</v>
      </c>
    </row>
    <row r="551" spans="1:4" ht="12.75">
      <c r="A551">
        <v>25</v>
      </c>
      <c r="B551">
        <v>26101</v>
      </c>
      <c r="C551" t="s">
        <v>287</v>
      </c>
      <c r="D551">
        <v>964.82</v>
      </c>
    </row>
    <row r="552" spans="1:4" ht="12.75">
      <c r="A552">
        <v>26</v>
      </c>
      <c r="B552">
        <v>37501</v>
      </c>
      <c r="C552" t="s">
        <v>285</v>
      </c>
      <c r="D552">
        <v>1700</v>
      </c>
    </row>
    <row r="553" spans="1:4" ht="12.75">
      <c r="A553">
        <v>26</v>
      </c>
      <c r="B553">
        <v>37502</v>
      </c>
      <c r="C553" t="s">
        <v>286</v>
      </c>
      <c r="D553">
        <v>400</v>
      </c>
    </row>
    <row r="554" spans="1:4" ht="12.75">
      <c r="A554">
        <v>26</v>
      </c>
      <c r="B554">
        <v>26101</v>
      </c>
      <c r="C554" t="s">
        <v>287</v>
      </c>
      <c r="D554">
        <v>1200</v>
      </c>
    </row>
    <row r="555" spans="1:4" ht="12.75">
      <c r="A555">
        <v>27</v>
      </c>
      <c r="B555">
        <v>37501</v>
      </c>
      <c r="C555" t="s">
        <v>285</v>
      </c>
      <c r="D555">
        <v>1400</v>
      </c>
    </row>
    <row r="556" spans="1:4" ht="12.75">
      <c r="A556">
        <v>27</v>
      </c>
      <c r="B556">
        <v>37502</v>
      </c>
      <c r="C556" t="s">
        <v>286</v>
      </c>
      <c r="D556">
        <v>300</v>
      </c>
    </row>
    <row r="557" spans="1:4" ht="12.75">
      <c r="A557">
        <v>28</v>
      </c>
      <c r="B557">
        <v>37501</v>
      </c>
      <c r="C557" t="s">
        <v>285</v>
      </c>
      <c r="D557">
        <v>850</v>
      </c>
    </row>
    <row r="558" spans="1:4" ht="12.75">
      <c r="A558">
        <v>28</v>
      </c>
      <c r="B558">
        <v>37502</v>
      </c>
      <c r="C558" t="s">
        <v>286</v>
      </c>
      <c r="D558">
        <v>400</v>
      </c>
    </row>
    <row r="559" spans="1:4" ht="12.75">
      <c r="A559">
        <v>29</v>
      </c>
      <c r="B559">
        <v>37501</v>
      </c>
      <c r="C559" t="s">
        <v>285</v>
      </c>
      <c r="D559">
        <v>850</v>
      </c>
    </row>
    <row r="560" spans="1:4" ht="12.75">
      <c r="A560">
        <v>29</v>
      </c>
      <c r="B560">
        <v>37502</v>
      </c>
      <c r="C560" t="s">
        <v>286</v>
      </c>
      <c r="D560">
        <v>400</v>
      </c>
    </row>
    <row r="561" spans="1:4" ht="12.75">
      <c r="A561">
        <v>30</v>
      </c>
      <c r="B561">
        <v>37501</v>
      </c>
      <c r="C561" t="s">
        <v>285</v>
      </c>
      <c r="D561">
        <v>850</v>
      </c>
    </row>
    <row r="562" spans="1:4" ht="12.75">
      <c r="A562">
        <v>30</v>
      </c>
      <c r="B562">
        <v>37502</v>
      </c>
      <c r="C562" t="s">
        <v>286</v>
      </c>
      <c r="D562">
        <v>400</v>
      </c>
    </row>
    <row r="563" spans="1:4" ht="12.75">
      <c r="A563">
        <v>31</v>
      </c>
      <c r="B563">
        <v>37501</v>
      </c>
      <c r="C563" t="s">
        <v>285</v>
      </c>
      <c r="D563">
        <v>700</v>
      </c>
    </row>
    <row r="564" spans="1:4" ht="12.75">
      <c r="A564">
        <v>31</v>
      </c>
      <c r="B564">
        <v>37502</v>
      </c>
      <c r="C564" t="s">
        <v>286</v>
      </c>
      <c r="D564">
        <v>300</v>
      </c>
    </row>
    <row r="565" spans="1:4" ht="12.75">
      <c r="A565">
        <v>32</v>
      </c>
      <c r="B565">
        <v>37501</v>
      </c>
      <c r="C565" t="s">
        <v>285</v>
      </c>
      <c r="D565">
        <v>1100</v>
      </c>
    </row>
    <row r="566" spans="1:4" ht="12.75">
      <c r="A566">
        <v>32</v>
      </c>
      <c r="B566">
        <v>26101</v>
      </c>
      <c r="C566" t="s">
        <v>287</v>
      </c>
      <c r="D566">
        <v>1342.09</v>
      </c>
    </row>
    <row r="567" spans="1:4" ht="12.75">
      <c r="A567">
        <v>33</v>
      </c>
      <c r="B567">
        <v>37501</v>
      </c>
      <c r="C567" t="s">
        <v>285</v>
      </c>
      <c r="D567">
        <v>1400</v>
      </c>
    </row>
    <row r="568" spans="1:4" ht="12.75">
      <c r="A568">
        <v>33</v>
      </c>
      <c r="B568">
        <v>37502</v>
      </c>
      <c r="C568" t="s">
        <v>286</v>
      </c>
      <c r="D568">
        <v>300</v>
      </c>
    </row>
    <row r="569" spans="1:4" ht="12.75">
      <c r="A569">
        <v>34</v>
      </c>
      <c r="B569">
        <v>37501</v>
      </c>
      <c r="C569" t="s">
        <v>285</v>
      </c>
      <c r="D569">
        <v>1400</v>
      </c>
    </row>
    <row r="570" spans="1:4" ht="12.75">
      <c r="A570">
        <v>34</v>
      </c>
      <c r="B570">
        <v>37502</v>
      </c>
      <c r="C570" t="s">
        <v>286</v>
      </c>
      <c r="D570">
        <v>300</v>
      </c>
    </row>
    <row r="571" spans="1:4" ht="12.75">
      <c r="A571">
        <v>35</v>
      </c>
      <c r="B571">
        <v>37501</v>
      </c>
      <c r="C571" t="s">
        <v>285</v>
      </c>
      <c r="D571">
        <v>700</v>
      </c>
    </row>
    <row r="572" spans="1:4" ht="12.75">
      <c r="A572">
        <v>35</v>
      </c>
      <c r="B572">
        <v>37502</v>
      </c>
      <c r="C572" t="s">
        <v>286</v>
      </c>
      <c r="D572">
        <v>300</v>
      </c>
    </row>
    <row r="573" spans="1:4" ht="12.75">
      <c r="A573">
        <v>36</v>
      </c>
      <c r="B573">
        <v>37501</v>
      </c>
      <c r="C573" t="s">
        <v>285</v>
      </c>
      <c r="D573">
        <v>1400</v>
      </c>
    </row>
    <row r="574" spans="1:4" ht="12.75">
      <c r="A574">
        <v>36</v>
      </c>
      <c r="B574">
        <v>37502</v>
      </c>
      <c r="C574" t="s">
        <v>286</v>
      </c>
      <c r="D574">
        <v>300</v>
      </c>
    </row>
    <row r="575" spans="1:4" ht="12.75">
      <c r="A575">
        <v>36</v>
      </c>
      <c r="B575">
        <v>26101</v>
      </c>
      <c r="C575" t="s">
        <v>287</v>
      </c>
      <c r="D575">
        <v>1354</v>
      </c>
    </row>
    <row r="576" spans="1:4" ht="12.75">
      <c r="A576">
        <v>37</v>
      </c>
      <c r="B576">
        <v>37502</v>
      </c>
      <c r="C576" t="s">
        <v>286</v>
      </c>
      <c r="D576">
        <v>300</v>
      </c>
    </row>
    <row r="577" spans="1:4" ht="12.75">
      <c r="A577">
        <v>37</v>
      </c>
      <c r="B577">
        <v>37901</v>
      </c>
      <c r="C577" s="4" t="s">
        <v>288</v>
      </c>
      <c r="D577" s="6">
        <v>204</v>
      </c>
    </row>
    <row r="578" spans="1:4" ht="12.75">
      <c r="A578">
        <v>37</v>
      </c>
      <c r="B578">
        <v>26101</v>
      </c>
      <c r="C578" s="4" t="s">
        <v>287</v>
      </c>
      <c r="D578" s="6">
        <v>900</v>
      </c>
    </row>
    <row r="579" spans="1:4" ht="12.75">
      <c r="A579">
        <v>38</v>
      </c>
      <c r="B579">
        <v>37501</v>
      </c>
      <c r="C579" s="4" t="s">
        <v>285</v>
      </c>
      <c r="D579" s="6">
        <v>700</v>
      </c>
    </row>
    <row r="580" spans="1:4" ht="12.75">
      <c r="A580">
        <v>38</v>
      </c>
      <c r="B580">
        <v>37502</v>
      </c>
      <c r="C580" s="4" t="s">
        <v>286</v>
      </c>
      <c r="D580" s="6">
        <v>300</v>
      </c>
    </row>
    <row r="581" spans="1:4" ht="12.75">
      <c r="A581">
        <v>39</v>
      </c>
      <c r="B581">
        <v>37502</v>
      </c>
      <c r="C581" s="4" t="s">
        <v>286</v>
      </c>
      <c r="D581" s="6">
        <v>300</v>
      </c>
    </row>
    <row r="582" spans="1:4" ht="12.75">
      <c r="A582">
        <v>39</v>
      </c>
      <c r="B582">
        <v>26101</v>
      </c>
      <c r="C582" s="4" t="s">
        <v>287</v>
      </c>
      <c r="D582" s="6">
        <v>500</v>
      </c>
    </row>
    <row r="583" spans="1:4" ht="12.75">
      <c r="A583">
        <v>40</v>
      </c>
      <c r="B583">
        <v>37502</v>
      </c>
      <c r="C583" s="4" t="s">
        <v>286</v>
      </c>
      <c r="D583" s="6">
        <v>300</v>
      </c>
    </row>
    <row r="584" spans="1:4" ht="12.75">
      <c r="A584">
        <v>40</v>
      </c>
      <c r="B584">
        <v>37901</v>
      </c>
      <c r="C584" s="4" t="s">
        <v>288</v>
      </c>
      <c r="D584" s="6">
        <v>142</v>
      </c>
    </row>
    <row r="585" spans="1:4" ht="12.75">
      <c r="A585">
        <v>40</v>
      </c>
      <c r="B585">
        <v>26101</v>
      </c>
      <c r="C585" s="4" t="s">
        <v>287</v>
      </c>
      <c r="D585" s="6">
        <v>458</v>
      </c>
    </row>
    <row r="586" spans="1:4" ht="12.75">
      <c r="A586">
        <v>41</v>
      </c>
      <c r="B586">
        <v>37502</v>
      </c>
      <c r="C586" s="4" t="s">
        <v>286</v>
      </c>
      <c r="D586" s="6">
        <v>300</v>
      </c>
    </row>
    <row r="587" spans="1:4" ht="12.75">
      <c r="A587">
        <v>41</v>
      </c>
      <c r="B587">
        <v>26101</v>
      </c>
      <c r="C587" s="4" t="s">
        <v>287</v>
      </c>
      <c r="D587" s="6">
        <v>500</v>
      </c>
    </row>
    <row r="588" spans="1:4" ht="12.75">
      <c r="A588">
        <v>42</v>
      </c>
      <c r="B588">
        <v>37502</v>
      </c>
      <c r="C588" s="4" t="s">
        <v>286</v>
      </c>
      <c r="D588" s="6">
        <v>300</v>
      </c>
    </row>
    <row r="589" spans="1:4" ht="12.75">
      <c r="A589">
        <v>43</v>
      </c>
      <c r="B589">
        <v>37502</v>
      </c>
      <c r="C589" s="4" t="s">
        <v>286</v>
      </c>
      <c r="D589" s="6">
        <v>300</v>
      </c>
    </row>
    <row r="590" spans="1:4" ht="12.75">
      <c r="A590">
        <v>44</v>
      </c>
      <c r="B590">
        <v>37502</v>
      </c>
      <c r="C590" s="4" t="s">
        <v>286</v>
      </c>
      <c r="D590" s="6">
        <v>300</v>
      </c>
    </row>
    <row r="591" spans="1:4" ht="12.75">
      <c r="A591">
        <v>45</v>
      </c>
      <c r="B591">
        <v>37502</v>
      </c>
      <c r="C591" s="4" t="s">
        <v>286</v>
      </c>
      <c r="D591" s="6">
        <v>400</v>
      </c>
    </row>
    <row r="592" spans="1:4" ht="12.75">
      <c r="A592">
        <v>46</v>
      </c>
      <c r="B592">
        <v>37502</v>
      </c>
      <c r="C592" s="4" t="s">
        <v>286</v>
      </c>
      <c r="D592" s="6">
        <v>300</v>
      </c>
    </row>
    <row r="593" spans="1:4" ht="12.75">
      <c r="A593">
        <v>46</v>
      </c>
      <c r="B593">
        <v>37901</v>
      </c>
      <c r="C593" s="4" t="s">
        <v>288</v>
      </c>
      <c r="D593" s="6">
        <v>142</v>
      </c>
    </row>
    <row r="594" spans="1:4" ht="12.75">
      <c r="A594">
        <v>46</v>
      </c>
      <c r="B594">
        <v>26101</v>
      </c>
      <c r="C594" s="4" t="s">
        <v>287</v>
      </c>
      <c r="D594" s="6">
        <v>658</v>
      </c>
    </row>
    <row r="595" spans="1:4" ht="12.75">
      <c r="A595">
        <v>47</v>
      </c>
      <c r="B595">
        <v>37502</v>
      </c>
      <c r="C595" s="4" t="s">
        <v>286</v>
      </c>
      <c r="D595" s="6">
        <v>300</v>
      </c>
    </row>
    <row r="596" spans="1:4" ht="12.75">
      <c r="A596">
        <v>47</v>
      </c>
      <c r="B596">
        <v>37901</v>
      </c>
      <c r="C596" s="4" t="s">
        <v>288</v>
      </c>
      <c r="D596" s="6">
        <v>62</v>
      </c>
    </row>
    <row r="597" spans="1:4" ht="12.75">
      <c r="A597">
        <v>47</v>
      </c>
      <c r="B597">
        <v>26101</v>
      </c>
      <c r="C597" s="4" t="s">
        <v>287</v>
      </c>
      <c r="D597" s="6">
        <v>938</v>
      </c>
    </row>
    <row r="598" spans="1:4" ht="12.75">
      <c r="A598">
        <v>48</v>
      </c>
      <c r="B598">
        <v>37502</v>
      </c>
      <c r="C598" s="4" t="s">
        <v>286</v>
      </c>
      <c r="D598" s="6">
        <v>400</v>
      </c>
    </row>
    <row r="599" spans="1:4" ht="12.75">
      <c r="A599">
        <v>48</v>
      </c>
      <c r="B599">
        <v>37901</v>
      </c>
      <c r="C599" s="4" t="s">
        <v>288</v>
      </c>
      <c r="D599" s="6">
        <v>142</v>
      </c>
    </row>
    <row r="600" spans="1:4" ht="12.75">
      <c r="A600">
        <v>48</v>
      </c>
      <c r="B600">
        <v>26101</v>
      </c>
      <c r="C600" s="4" t="s">
        <v>287</v>
      </c>
      <c r="D600" s="6">
        <v>670</v>
      </c>
    </row>
    <row r="601" spans="1:4" ht="12.75">
      <c r="A601">
        <v>49</v>
      </c>
      <c r="B601">
        <v>37502</v>
      </c>
      <c r="C601" s="4" t="s">
        <v>286</v>
      </c>
      <c r="D601" s="6">
        <v>300</v>
      </c>
    </row>
    <row r="602" spans="1:4" ht="12.75">
      <c r="A602">
        <v>50</v>
      </c>
      <c r="B602">
        <v>37502</v>
      </c>
      <c r="C602" s="4" t="s">
        <v>286</v>
      </c>
      <c r="D602" s="6">
        <v>300</v>
      </c>
    </row>
    <row r="603" spans="1:4" ht="12.75">
      <c r="A603">
        <v>50</v>
      </c>
      <c r="B603">
        <v>37901</v>
      </c>
      <c r="C603" s="4" t="s">
        <v>288</v>
      </c>
      <c r="D603" s="6">
        <v>62</v>
      </c>
    </row>
    <row r="604" spans="1:4" ht="12.75">
      <c r="A604">
        <v>50</v>
      </c>
      <c r="B604">
        <v>26101</v>
      </c>
      <c r="C604" s="4" t="s">
        <v>287</v>
      </c>
      <c r="D604" s="6">
        <v>992.4</v>
      </c>
    </row>
    <row r="605" spans="1:4" ht="12.75">
      <c r="A605">
        <v>51</v>
      </c>
      <c r="B605">
        <v>37502</v>
      </c>
      <c r="C605" s="4" t="s">
        <v>286</v>
      </c>
      <c r="D605" s="6">
        <v>300</v>
      </c>
    </row>
    <row r="606" spans="1:4" ht="12.75">
      <c r="A606">
        <v>51</v>
      </c>
      <c r="B606">
        <v>26101</v>
      </c>
      <c r="C606" s="4" t="s">
        <v>287</v>
      </c>
      <c r="D606" s="6">
        <v>700</v>
      </c>
    </row>
    <row r="607" spans="1:4" ht="12.75">
      <c r="A607">
        <v>52</v>
      </c>
      <c r="B607">
        <v>37502</v>
      </c>
      <c r="C607" s="4" t="s">
        <v>286</v>
      </c>
      <c r="D607" s="6">
        <v>400</v>
      </c>
    </row>
    <row r="608" spans="1:4" ht="12.75">
      <c r="A608">
        <v>52</v>
      </c>
      <c r="B608">
        <v>26101</v>
      </c>
      <c r="C608" s="4" t="s">
        <v>287</v>
      </c>
      <c r="D608" s="6">
        <v>1200</v>
      </c>
    </row>
    <row r="609" spans="1:4" ht="12.75">
      <c r="A609">
        <v>53</v>
      </c>
      <c r="B609">
        <v>37502</v>
      </c>
      <c r="C609" s="4" t="s">
        <v>286</v>
      </c>
      <c r="D609" s="6">
        <v>400</v>
      </c>
    </row>
    <row r="610" spans="1:4" ht="12.75">
      <c r="A610">
        <v>54</v>
      </c>
      <c r="B610">
        <v>37502</v>
      </c>
      <c r="C610" s="4" t="s">
        <v>286</v>
      </c>
      <c r="D610" s="6">
        <v>500</v>
      </c>
    </row>
    <row r="611" spans="1:4" ht="12.75">
      <c r="A611">
        <v>54</v>
      </c>
      <c r="B611">
        <v>37901</v>
      </c>
      <c r="C611" s="4" t="s">
        <v>288</v>
      </c>
      <c r="D611" s="6">
        <v>142</v>
      </c>
    </row>
    <row r="612" spans="1:4" ht="12.75">
      <c r="A612">
        <v>54</v>
      </c>
      <c r="B612">
        <v>26101</v>
      </c>
      <c r="C612" s="4" t="s">
        <v>287</v>
      </c>
      <c r="D612" s="6">
        <v>600</v>
      </c>
    </row>
    <row r="613" spans="1:4" ht="12.75">
      <c r="A613">
        <v>55</v>
      </c>
      <c r="B613">
        <v>37502</v>
      </c>
      <c r="C613" s="4" t="s">
        <v>286</v>
      </c>
      <c r="D613" s="6">
        <v>400</v>
      </c>
    </row>
    <row r="614" spans="1:4" ht="12.75">
      <c r="A614">
        <v>56</v>
      </c>
      <c r="B614">
        <v>37502</v>
      </c>
      <c r="C614" s="4" t="s">
        <v>286</v>
      </c>
      <c r="D614" s="6">
        <v>300</v>
      </c>
    </row>
    <row r="615" spans="1:4" ht="12.75">
      <c r="A615">
        <v>57</v>
      </c>
      <c r="B615">
        <v>37502</v>
      </c>
      <c r="C615" s="4" t="s">
        <v>286</v>
      </c>
      <c r="D615" s="6">
        <v>300</v>
      </c>
    </row>
    <row r="616" spans="1:4" ht="12.75">
      <c r="A616">
        <v>58</v>
      </c>
      <c r="B616">
        <v>37502</v>
      </c>
      <c r="C616" s="4" t="s">
        <v>286</v>
      </c>
      <c r="D616" s="6">
        <v>300</v>
      </c>
    </row>
    <row r="617" spans="1:4" ht="12.75">
      <c r="A617">
        <v>59</v>
      </c>
      <c r="B617">
        <v>37502</v>
      </c>
      <c r="C617" s="4" t="s">
        <v>286</v>
      </c>
      <c r="D617" s="6">
        <v>300</v>
      </c>
    </row>
    <row r="618" spans="1:4" ht="12.75">
      <c r="A618">
        <v>59</v>
      </c>
      <c r="B618">
        <v>37901</v>
      </c>
      <c r="C618" s="4" t="s">
        <v>288</v>
      </c>
      <c r="D618" s="6">
        <v>62</v>
      </c>
    </row>
    <row r="619" spans="1:4" ht="12.75">
      <c r="A619">
        <v>59</v>
      </c>
      <c r="B619">
        <v>26101</v>
      </c>
      <c r="C619" s="4" t="s">
        <v>287</v>
      </c>
      <c r="D619" s="6">
        <v>1138</v>
      </c>
    </row>
    <row r="620" spans="1:4" ht="12.75">
      <c r="A620">
        <v>60</v>
      </c>
      <c r="B620">
        <v>37502</v>
      </c>
      <c r="C620" s="4" t="s">
        <v>286</v>
      </c>
      <c r="D620" s="6">
        <v>300</v>
      </c>
    </row>
    <row r="621" spans="1:4" ht="12.75">
      <c r="A621">
        <v>60</v>
      </c>
      <c r="B621">
        <v>26101</v>
      </c>
      <c r="C621" s="4" t="s">
        <v>287</v>
      </c>
      <c r="D621" s="6">
        <v>500</v>
      </c>
    </row>
    <row r="622" spans="1:4" ht="12.75">
      <c r="A622">
        <v>61</v>
      </c>
      <c r="B622">
        <v>37502</v>
      </c>
      <c r="C622" s="4" t="s">
        <v>286</v>
      </c>
      <c r="D622" s="6">
        <v>300</v>
      </c>
    </row>
    <row r="623" spans="1:4" ht="12.75">
      <c r="A623">
        <v>62</v>
      </c>
      <c r="B623">
        <v>37502</v>
      </c>
      <c r="C623" s="4" t="s">
        <v>286</v>
      </c>
      <c r="D623" s="6">
        <v>300</v>
      </c>
    </row>
    <row r="624" spans="1:4" ht="12.75">
      <c r="A624">
        <v>63</v>
      </c>
      <c r="B624">
        <v>37502</v>
      </c>
      <c r="C624" s="4" t="s">
        <v>286</v>
      </c>
      <c r="D624" s="6">
        <v>300</v>
      </c>
    </row>
    <row r="625" spans="1:4" ht="12.75">
      <c r="A625">
        <v>64</v>
      </c>
      <c r="B625">
        <v>37502</v>
      </c>
      <c r="C625" s="4" t="s">
        <v>286</v>
      </c>
      <c r="D625" s="6">
        <v>300</v>
      </c>
    </row>
    <row r="626" spans="1:4" ht="12.75">
      <c r="A626">
        <v>65</v>
      </c>
      <c r="B626">
        <v>37502</v>
      </c>
      <c r="C626" s="4" t="s">
        <v>286</v>
      </c>
      <c r="D626" s="6">
        <v>300</v>
      </c>
    </row>
    <row r="627" spans="1:4" ht="12.75">
      <c r="A627">
        <v>66</v>
      </c>
      <c r="B627">
        <v>37502</v>
      </c>
      <c r="C627" s="4" t="s">
        <v>286</v>
      </c>
      <c r="D627" s="6">
        <v>300</v>
      </c>
    </row>
    <row r="628" spans="1:4" ht="12.75">
      <c r="A628">
        <v>67</v>
      </c>
      <c r="B628">
        <v>37502</v>
      </c>
      <c r="C628" s="4" t="s">
        <v>286</v>
      </c>
      <c r="D628" s="6">
        <v>300</v>
      </c>
    </row>
    <row r="629" spans="1:4" ht="12.75">
      <c r="A629">
        <v>68</v>
      </c>
      <c r="B629">
        <v>37502</v>
      </c>
      <c r="C629" s="4" t="s">
        <v>286</v>
      </c>
      <c r="D629" s="6">
        <v>300</v>
      </c>
    </row>
    <row r="630" spans="1:4" ht="12.75">
      <c r="A630">
        <v>69</v>
      </c>
      <c r="B630">
        <v>37502</v>
      </c>
      <c r="C630" s="4" t="s">
        <v>286</v>
      </c>
      <c r="D630" s="6">
        <v>300</v>
      </c>
    </row>
    <row r="631" spans="1:4" ht="12.75">
      <c r="A631">
        <v>70</v>
      </c>
      <c r="B631">
        <v>37502</v>
      </c>
      <c r="C631" s="4" t="s">
        <v>286</v>
      </c>
      <c r="D631" s="6">
        <v>300</v>
      </c>
    </row>
    <row r="632" spans="1:4" ht="12.75">
      <c r="A632">
        <v>71</v>
      </c>
      <c r="B632">
        <v>37502</v>
      </c>
      <c r="C632" s="4" t="s">
        <v>286</v>
      </c>
      <c r="D632" s="6">
        <v>300</v>
      </c>
    </row>
    <row r="633" spans="1:4" ht="12.75">
      <c r="A633">
        <v>72</v>
      </c>
      <c r="B633">
        <v>37502</v>
      </c>
      <c r="C633" s="4" t="s">
        <v>286</v>
      </c>
      <c r="D633" s="6">
        <v>300</v>
      </c>
    </row>
    <row r="634" spans="1:4" ht="12.75">
      <c r="A634">
        <v>73</v>
      </c>
      <c r="B634">
        <v>37502</v>
      </c>
      <c r="C634" s="4" t="s">
        <v>286</v>
      </c>
      <c r="D634" s="6">
        <v>300</v>
      </c>
    </row>
    <row r="635" spans="1:4" ht="12.75">
      <c r="A635">
        <v>74</v>
      </c>
      <c r="B635">
        <v>37502</v>
      </c>
      <c r="C635" s="4" t="s">
        <v>286</v>
      </c>
      <c r="D635" s="6">
        <v>300</v>
      </c>
    </row>
    <row r="636" spans="1:4" ht="12.75">
      <c r="A636">
        <v>75</v>
      </c>
      <c r="B636">
        <v>37502</v>
      </c>
      <c r="C636" s="4" t="s">
        <v>286</v>
      </c>
      <c r="D636" s="6">
        <v>300</v>
      </c>
    </row>
    <row r="637" spans="1:4" ht="12.75">
      <c r="A637">
        <v>76</v>
      </c>
      <c r="B637">
        <v>37502</v>
      </c>
      <c r="C637" s="4" t="s">
        <v>286</v>
      </c>
      <c r="D637" s="6">
        <v>300</v>
      </c>
    </row>
    <row r="638" spans="1:4" ht="12.75">
      <c r="A638">
        <v>77</v>
      </c>
      <c r="B638">
        <v>37502</v>
      </c>
      <c r="C638" s="4" t="s">
        <v>286</v>
      </c>
      <c r="D638" s="6">
        <v>300</v>
      </c>
    </row>
    <row r="639" spans="1:4" ht="12.75">
      <c r="A639">
        <v>78</v>
      </c>
      <c r="B639">
        <v>37502</v>
      </c>
      <c r="C639" s="4" t="s">
        <v>286</v>
      </c>
      <c r="D639" s="6">
        <v>300</v>
      </c>
    </row>
    <row r="640" spans="1:4" ht="12.75">
      <c r="A640">
        <v>79</v>
      </c>
      <c r="B640">
        <v>37502</v>
      </c>
      <c r="C640" s="4" t="s">
        <v>286</v>
      </c>
      <c r="D640" s="6">
        <v>300</v>
      </c>
    </row>
    <row r="641" spans="1:4" ht="12.75">
      <c r="A641">
        <v>80</v>
      </c>
      <c r="B641">
        <v>37502</v>
      </c>
      <c r="C641" s="4" t="s">
        <v>286</v>
      </c>
      <c r="D641" s="6">
        <v>300</v>
      </c>
    </row>
    <row r="642" spans="1:4" ht="12.75">
      <c r="A642">
        <v>81</v>
      </c>
      <c r="B642">
        <v>37502</v>
      </c>
      <c r="C642" s="4" t="s">
        <v>286</v>
      </c>
      <c r="D642" s="6">
        <v>300</v>
      </c>
    </row>
    <row r="643" spans="1:4" ht="12.75">
      <c r="A643">
        <v>82</v>
      </c>
      <c r="B643">
        <v>37502</v>
      </c>
      <c r="C643" s="4" t="s">
        <v>286</v>
      </c>
      <c r="D643" s="6">
        <v>300</v>
      </c>
    </row>
    <row r="644" spans="1:4" ht="12.75">
      <c r="A644">
        <v>83</v>
      </c>
      <c r="B644">
        <v>37502</v>
      </c>
      <c r="C644" s="4" t="s">
        <v>286</v>
      </c>
      <c r="D644" s="6">
        <v>300</v>
      </c>
    </row>
    <row r="645" spans="1:4" ht="12.75">
      <c r="A645">
        <v>84</v>
      </c>
      <c r="B645">
        <v>37502</v>
      </c>
      <c r="C645" s="4" t="s">
        <v>286</v>
      </c>
      <c r="D645" s="6">
        <v>300</v>
      </c>
    </row>
    <row r="646" spans="1:4" ht="12.75">
      <c r="A646">
        <v>85</v>
      </c>
      <c r="B646">
        <v>37502</v>
      </c>
      <c r="C646" s="4" t="s">
        <v>286</v>
      </c>
      <c r="D646" s="6">
        <v>300</v>
      </c>
    </row>
    <row r="647" spans="1:4" ht="12.75">
      <c r="A647">
        <v>86</v>
      </c>
      <c r="B647">
        <v>37502</v>
      </c>
      <c r="C647" s="4" t="s">
        <v>286</v>
      </c>
      <c r="D647" s="6">
        <v>300</v>
      </c>
    </row>
    <row r="648" spans="1:4" ht="12.75">
      <c r="A648">
        <v>86</v>
      </c>
      <c r="B648">
        <v>26101</v>
      </c>
      <c r="C648" s="4" t="s">
        <v>287</v>
      </c>
      <c r="D648" s="6">
        <v>500</v>
      </c>
    </row>
    <row r="649" spans="1:4" ht="12.75">
      <c r="A649">
        <v>87</v>
      </c>
      <c r="B649">
        <v>37502</v>
      </c>
      <c r="C649" s="4" t="s">
        <v>286</v>
      </c>
      <c r="D649" s="6">
        <v>400</v>
      </c>
    </row>
    <row r="650" spans="1:4" ht="12.75">
      <c r="A650">
        <v>87</v>
      </c>
      <c r="B650">
        <v>37901</v>
      </c>
      <c r="C650" s="4" t="s">
        <v>288</v>
      </c>
      <c r="D650" s="6">
        <v>142</v>
      </c>
    </row>
    <row r="651" spans="1:4" ht="12.75">
      <c r="A651">
        <v>87</v>
      </c>
      <c r="B651">
        <v>26101</v>
      </c>
      <c r="C651" s="4" t="s">
        <v>287</v>
      </c>
      <c r="D651" s="6">
        <v>300</v>
      </c>
    </row>
    <row r="652" spans="1:4" ht="12.75">
      <c r="A652">
        <v>88</v>
      </c>
      <c r="B652">
        <v>37502</v>
      </c>
      <c r="C652" s="4" t="s">
        <v>286</v>
      </c>
      <c r="D652" s="6">
        <v>300</v>
      </c>
    </row>
    <row r="653" spans="1:4" ht="12.75">
      <c r="A653">
        <v>88</v>
      </c>
      <c r="B653">
        <v>26101</v>
      </c>
      <c r="C653" s="4" t="s">
        <v>287</v>
      </c>
      <c r="D653" s="6">
        <v>500</v>
      </c>
    </row>
    <row r="654" spans="1:4" ht="12.75">
      <c r="A654">
        <v>89</v>
      </c>
      <c r="B654">
        <v>37502</v>
      </c>
      <c r="C654" s="4" t="s">
        <v>286</v>
      </c>
      <c r="D654" s="6">
        <v>300</v>
      </c>
    </row>
    <row r="655" spans="1:4" ht="12.75">
      <c r="A655">
        <v>89</v>
      </c>
      <c r="B655">
        <v>26101</v>
      </c>
      <c r="C655" s="4" t="s">
        <v>287</v>
      </c>
      <c r="D655" s="6">
        <v>500</v>
      </c>
    </row>
    <row r="656" spans="1:4" ht="12.75">
      <c r="A656">
        <v>90</v>
      </c>
      <c r="B656">
        <v>37502</v>
      </c>
      <c r="C656" s="4" t="s">
        <v>286</v>
      </c>
      <c r="D656" s="6">
        <v>300</v>
      </c>
    </row>
    <row r="657" spans="1:4" ht="12.75">
      <c r="A657">
        <v>91</v>
      </c>
      <c r="B657">
        <v>37502</v>
      </c>
      <c r="C657" s="4" t="s">
        <v>286</v>
      </c>
      <c r="D657" s="6">
        <v>400</v>
      </c>
    </row>
    <row r="658" spans="1:4" ht="12.75">
      <c r="A658">
        <v>92</v>
      </c>
      <c r="B658">
        <v>37502</v>
      </c>
      <c r="C658" s="4" t="s">
        <v>286</v>
      </c>
      <c r="D658" s="6">
        <v>400</v>
      </c>
    </row>
    <row r="659" spans="1:4" ht="12.75">
      <c r="A659">
        <v>93</v>
      </c>
      <c r="B659">
        <v>37502</v>
      </c>
      <c r="C659" s="4" t="s">
        <v>286</v>
      </c>
      <c r="D659" s="6">
        <v>500</v>
      </c>
    </row>
    <row r="660" spans="1:4" ht="12.75">
      <c r="A660">
        <v>93</v>
      </c>
      <c r="B660">
        <v>26101</v>
      </c>
      <c r="C660" s="4" t="s">
        <v>287</v>
      </c>
      <c r="D660" s="6">
        <v>1200</v>
      </c>
    </row>
    <row r="661" spans="1:4" ht="12.75">
      <c r="A661">
        <v>94</v>
      </c>
      <c r="B661">
        <v>37502</v>
      </c>
      <c r="C661" s="4" t="s">
        <v>286</v>
      </c>
      <c r="D661" s="6">
        <v>400</v>
      </c>
    </row>
    <row r="662" spans="1:4" ht="12.75">
      <c r="A662">
        <v>94</v>
      </c>
      <c r="B662">
        <v>37901</v>
      </c>
      <c r="C662" s="4" t="s">
        <v>288</v>
      </c>
      <c r="D662" s="6">
        <v>62</v>
      </c>
    </row>
    <row r="663" spans="1:4" ht="12.75">
      <c r="A663">
        <v>94</v>
      </c>
      <c r="B663">
        <v>26101</v>
      </c>
      <c r="C663" s="4" t="s">
        <v>287</v>
      </c>
      <c r="D663" s="6">
        <v>1140.58</v>
      </c>
    </row>
    <row r="664" spans="1:4" ht="12.75">
      <c r="A664">
        <v>95</v>
      </c>
      <c r="B664">
        <v>37502</v>
      </c>
      <c r="C664" s="4" t="s">
        <v>286</v>
      </c>
      <c r="D664" s="6">
        <v>400</v>
      </c>
    </row>
    <row r="665" spans="1:4" ht="12.75">
      <c r="A665">
        <v>96</v>
      </c>
      <c r="B665">
        <v>37501</v>
      </c>
      <c r="C665" s="4" t="s">
        <v>285</v>
      </c>
      <c r="D665" s="6">
        <v>1200</v>
      </c>
    </row>
    <row r="666" spans="1:4" ht="12.75">
      <c r="A666">
        <v>96</v>
      </c>
      <c r="B666">
        <v>37201</v>
      </c>
      <c r="C666" s="4" t="s">
        <v>290</v>
      </c>
      <c r="D666" s="6">
        <v>6723.36</v>
      </c>
    </row>
    <row r="667" spans="1:4" ht="12.75">
      <c r="A667">
        <v>97</v>
      </c>
      <c r="B667">
        <v>37501</v>
      </c>
      <c r="C667" s="4" t="s">
        <v>285</v>
      </c>
      <c r="D667" s="6">
        <v>700</v>
      </c>
    </row>
    <row r="668" spans="1:4" ht="12.75">
      <c r="A668">
        <v>97</v>
      </c>
      <c r="B668">
        <v>37502</v>
      </c>
      <c r="C668" s="4" t="s">
        <v>286</v>
      </c>
      <c r="D668" s="6">
        <v>300</v>
      </c>
    </row>
    <row r="669" spans="1:4" ht="12.75">
      <c r="A669">
        <v>98</v>
      </c>
      <c r="B669">
        <v>37501</v>
      </c>
      <c r="C669" s="4" t="s">
        <v>285</v>
      </c>
      <c r="D669" s="6">
        <v>850</v>
      </c>
    </row>
    <row r="670" spans="1:4" ht="12.75">
      <c r="A670">
        <v>98</v>
      </c>
      <c r="B670">
        <v>37502</v>
      </c>
      <c r="C670" s="4" t="s">
        <v>286</v>
      </c>
      <c r="D670" s="6">
        <v>400</v>
      </c>
    </row>
    <row r="671" spans="1:4" ht="12.75">
      <c r="A671">
        <v>98</v>
      </c>
      <c r="B671">
        <v>26101</v>
      </c>
      <c r="C671" s="4" t="s">
        <v>287</v>
      </c>
      <c r="D671" s="6">
        <v>1200.08</v>
      </c>
    </row>
    <row r="672" spans="1:4" ht="12.75">
      <c r="A672">
        <v>99</v>
      </c>
      <c r="B672">
        <v>37501</v>
      </c>
      <c r="C672" s="4" t="s">
        <v>285</v>
      </c>
      <c r="D672" s="6">
        <v>2800</v>
      </c>
    </row>
    <row r="673" spans="1:4" ht="12.75">
      <c r="A673">
        <v>99</v>
      </c>
      <c r="B673">
        <v>37101</v>
      </c>
      <c r="C673" s="4" t="s">
        <v>290</v>
      </c>
      <c r="D673">
        <v>6957.68</v>
      </c>
    </row>
    <row r="674" spans="1:4" ht="12.75">
      <c r="A674">
        <v>100</v>
      </c>
      <c r="B674">
        <v>37502</v>
      </c>
      <c r="C674" s="4" t="s">
        <v>286</v>
      </c>
      <c r="D674">
        <v>400</v>
      </c>
    </row>
    <row r="675" spans="1:4" ht="12.75">
      <c r="A675">
        <v>101</v>
      </c>
      <c r="B675">
        <v>37502</v>
      </c>
      <c r="C675" s="4" t="s">
        <v>286</v>
      </c>
      <c r="D675">
        <v>300</v>
      </c>
    </row>
    <row r="676" spans="1:4" ht="12.75">
      <c r="A676">
        <v>101</v>
      </c>
      <c r="B676">
        <v>37901</v>
      </c>
      <c r="C676" s="4" t="s">
        <v>288</v>
      </c>
      <c r="D676">
        <v>284</v>
      </c>
    </row>
    <row r="677" spans="1:4" ht="12.75">
      <c r="A677">
        <v>101</v>
      </c>
      <c r="B677">
        <v>26101</v>
      </c>
      <c r="C677" s="4" t="s">
        <v>287</v>
      </c>
      <c r="D677">
        <v>716</v>
      </c>
    </row>
    <row r="678" spans="1:4" ht="12.75">
      <c r="A678">
        <v>102</v>
      </c>
      <c r="B678">
        <v>37502</v>
      </c>
      <c r="C678" s="4" t="s">
        <v>286</v>
      </c>
      <c r="D678">
        <v>300</v>
      </c>
    </row>
    <row r="679" spans="1:4" ht="12.75">
      <c r="A679">
        <v>102</v>
      </c>
      <c r="B679">
        <v>37901</v>
      </c>
      <c r="C679" s="4" t="s">
        <v>288</v>
      </c>
      <c r="D679">
        <v>142</v>
      </c>
    </row>
    <row r="680" spans="1:4" ht="12.75">
      <c r="A680">
        <v>102</v>
      </c>
      <c r="B680">
        <v>26101</v>
      </c>
      <c r="C680" s="4" t="s">
        <v>287</v>
      </c>
      <c r="D680">
        <v>658.2</v>
      </c>
    </row>
    <row r="681" spans="1:4" ht="12.75">
      <c r="A681">
        <v>103</v>
      </c>
      <c r="B681">
        <v>37502</v>
      </c>
      <c r="C681" s="4" t="s">
        <v>286</v>
      </c>
      <c r="D681">
        <v>400</v>
      </c>
    </row>
    <row r="682" spans="1:4" ht="12.75">
      <c r="A682">
        <v>103</v>
      </c>
      <c r="B682">
        <v>26101</v>
      </c>
      <c r="C682" s="4" t="s">
        <v>287</v>
      </c>
      <c r="D682">
        <v>800</v>
      </c>
    </row>
    <row r="683" spans="1:4" ht="12.75">
      <c r="A683">
        <v>104</v>
      </c>
      <c r="B683">
        <v>37502</v>
      </c>
      <c r="C683" s="4" t="s">
        <v>286</v>
      </c>
      <c r="D683">
        <v>400</v>
      </c>
    </row>
    <row r="684" spans="1:4" ht="12.75">
      <c r="A684">
        <v>105</v>
      </c>
      <c r="B684">
        <v>37502</v>
      </c>
      <c r="C684" t="s">
        <v>286</v>
      </c>
      <c r="D684">
        <v>300</v>
      </c>
    </row>
    <row r="685" spans="1:4" ht="12.75">
      <c r="A685">
        <v>106</v>
      </c>
      <c r="B685">
        <v>37502</v>
      </c>
      <c r="C685" t="s">
        <v>286</v>
      </c>
      <c r="D685">
        <v>300</v>
      </c>
    </row>
    <row r="686" spans="1:4" ht="12.75">
      <c r="A686">
        <v>107</v>
      </c>
      <c r="B686">
        <v>37502</v>
      </c>
      <c r="C686" t="s">
        <v>286</v>
      </c>
      <c r="D686">
        <v>300</v>
      </c>
    </row>
    <row r="687" spans="1:4" ht="12.75">
      <c r="A687">
        <v>108</v>
      </c>
      <c r="B687">
        <v>37502</v>
      </c>
      <c r="C687" t="s">
        <v>286</v>
      </c>
      <c r="D687">
        <v>300</v>
      </c>
    </row>
    <row r="688" spans="1:4" ht="12.75">
      <c r="A688">
        <v>108</v>
      </c>
      <c r="B688">
        <v>37901</v>
      </c>
      <c r="C688" t="s">
        <v>288</v>
      </c>
      <c r="D688">
        <v>142</v>
      </c>
    </row>
    <row r="689" spans="1:4" ht="12.75">
      <c r="A689">
        <v>108</v>
      </c>
      <c r="B689">
        <v>26101</v>
      </c>
      <c r="C689" t="s">
        <v>287</v>
      </c>
      <c r="D689">
        <v>658</v>
      </c>
    </row>
    <row r="690" spans="1:4" ht="12.75">
      <c r="A690">
        <v>109</v>
      </c>
      <c r="B690">
        <v>37502</v>
      </c>
      <c r="C690" t="s">
        <v>286</v>
      </c>
      <c r="D690">
        <v>300</v>
      </c>
    </row>
    <row r="691" spans="1:4" ht="12.75">
      <c r="A691">
        <v>110</v>
      </c>
      <c r="B691">
        <v>37502</v>
      </c>
      <c r="C691" t="s">
        <v>286</v>
      </c>
      <c r="D691">
        <v>300</v>
      </c>
    </row>
    <row r="692" spans="1:4" ht="12.75">
      <c r="A692">
        <v>111</v>
      </c>
      <c r="B692">
        <v>37502</v>
      </c>
      <c r="C692" t="s">
        <v>286</v>
      </c>
      <c r="D692">
        <v>400</v>
      </c>
    </row>
    <row r="693" spans="1:4" ht="12.75">
      <c r="A693">
        <v>111</v>
      </c>
      <c r="B693">
        <v>37901</v>
      </c>
      <c r="C693" t="s">
        <v>288</v>
      </c>
      <c r="D693">
        <v>133</v>
      </c>
    </row>
    <row r="694" spans="1:4" ht="12.75">
      <c r="A694">
        <v>111</v>
      </c>
      <c r="B694">
        <v>26101</v>
      </c>
      <c r="C694" t="s">
        <v>287</v>
      </c>
      <c r="D694">
        <v>1300</v>
      </c>
    </row>
    <row r="695" spans="1:4" ht="12.75">
      <c r="A695">
        <v>112</v>
      </c>
      <c r="B695">
        <v>37502</v>
      </c>
      <c r="C695" t="s">
        <v>286</v>
      </c>
      <c r="D695">
        <v>500</v>
      </c>
    </row>
    <row r="696" spans="1:4" ht="12.75">
      <c r="A696">
        <v>112</v>
      </c>
      <c r="B696">
        <v>37901</v>
      </c>
      <c r="C696" t="s">
        <v>288</v>
      </c>
      <c r="D696">
        <v>133</v>
      </c>
    </row>
    <row r="697" spans="1:4" ht="12.75">
      <c r="A697">
        <v>112</v>
      </c>
      <c r="B697">
        <v>26101</v>
      </c>
      <c r="C697" t="s">
        <v>287</v>
      </c>
      <c r="D697">
        <v>994</v>
      </c>
    </row>
    <row r="698" spans="1:4" ht="12.75">
      <c r="A698">
        <v>113</v>
      </c>
      <c r="B698">
        <v>37502</v>
      </c>
      <c r="C698" t="s">
        <v>286</v>
      </c>
      <c r="D698">
        <v>300</v>
      </c>
    </row>
    <row r="699" spans="1:4" ht="12.75">
      <c r="A699">
        <v>114</v>
      </c>
      <c r="B699">
        <v>37502</v>
      </c>
      <c r="C699" t="s">
        <v>286</v>
      </c>
      <c r="D699">
        <v>300</v>
      </c>
    </row>
    <row r="700" spans="1:4" ht="12.75">
      <c r="A700">
        <v>115</v>
      </c>
      <c r="B700">
        <v>37502</v>
      </c>
      <c r="C700" t="s">
        <v>286</v>
      </c>
      <c r="D700">
        <v>300</v>
      </c>
    </row>
    <row r="701" spans="1:4" ht="12.75">
      <c r="A701">
        <v>115</v>
      </c>
      <c r="B701">
        <v>37901</v>
      </c>
      <c r="C701" t="s">
        <v>288</v>
      </c>
      <c r="D701">
        <v>62</v>
      </c>
    </row>
    <row r="702" spans="1:4" ht="12.75">
      <c r="A702">
        <v>115</v>
      </c>
      <c r="B702">
        <v>26101</v>
      </c>
      <c r="C702" t="s">
        <v>287</v>
      </c>
      <c r="D702">
        <v>1440.11</v>
      </c>
    </row>
    <row r="703" spans="1:4" ht="12.75">
      <c r="A703">
        <v>116</v>
      </c>
      <c r="B703">
        <v>37502</v>
      </c>
      <c r="C703" t="s">
        <v>286</v>
      </c>
      <c r="D703">
        <v>400</v>
      </c>
    </row>
    <row r="704" spans="1:4" ht="12.75">
      <c r="A704">
        <v>117</v>
      </c>
      <c r="B704">
        <v>37502</v>
      </c>
      <c r="C704" t="s">
        <v>286</v>
      </c>
      <c r="D704">
        <v>300</v>
      </c>
    </row>
    <row r="705" spans="1:4" ht="12.75">
      <c r="A705">
        <v>117</v>
      </c>
      <c r="B705">
        <v>37901</v>
      </c>
      <c r="C705" t="s">
        <v>288</v>
      </c>
      <c r="D705">
        <v>142</v>
      </c>
    </row>
    <row r="706" spans="1:4" ht="12.75">
      <c r="A706">
        <v>117</v>
      </c>
      <c r="B706">
        <v>26101</v>
      </c>
      <c r="C706" t="s">
        <v>287</v>
      </c>
      <c r="D706">
        <v>450.03</v>
      </c>
    </row>
    <row r="707" spans="1:4" ht="12.75">
      <c r="A707">
        <v>118</v>
      </c>
      <c r="B707">
        <v>37502</v>
      </c>
      <c r="C707" t="s">
        <v>286</v>
      </c>
      <c r="D707">
        <v>400</v>
      </c>
    </row>
    <row r="708" spans="1:4" ht="12.75">
      <c r="A708">
        <v>119</v>
      </c>
      <c r="B708">
        <v>37502</v>
      </c>
      <c r="C708" t="s">
        <v>286</v>
      </c>
      <c r="D708">
        <v>300</v>
      </c>
    </row>
    <row r="709" spans="1:4" ht="12.75">
      <c r="A709">
        <v>120</v>
      </c>
      <c r="B709">
        <v>37502</v>
      </c>
      <c r="C709" t="s">
        <v>286</v>
      </c>
      <c r="D709">
        <v>300</v>
      </c>
    </row>
    <row r="710" spans="1:4" ht="12.75">
      <c r="A710">
        <v>121</v>
      </c>
      <c r="B710">
        <v>37502</v>
      </c>
      <c r="C710" t="s">
        <v>286</v>
      </c>
      <c r="D710">
        <v>300</v>
      </c>
    </row>
    <row r="711" spans="1:4" ht="12.75">
      <c r="A711">
        <v>122</v>
      </c>
      <c r="B711">
        <v>37502</v>
      </c>
      <c r="C711" t="s">
        <v>286</v>
      </c>
      <c r="D711">
        <v>400</v>
      </c>
    </row>
    <row r="712" spans="1:4" ht="12.75">
      <c r="A712">
        <v>122</v>
      </c>
      <c r="B712">
        <v>26101</v>
      </c>
      <c r="C712" t="s">
        <v>287</v>
      </c>
      <c r="D712">
        <v>800</v>
      </c>
    </row>
    <row r="713" spans="1:4" ht="12.75">
      <c r="A713">
        <v>123</v>
      </c>
      <c r="B713">
        <v>37502</v>
      </c>
      <c r="C713" t="s">
        <v>286</v>
      </c>
      <c r="D713">
        <v>500</v>
      </c>
    </row>
    <row r="714" spans="1:4" ht="12.75">
      <c r="A714">
        <v>123</v>
      </c>
      <c r="B714">
        <v>37901</v>
      </c>
      <c r="C714" t="s">
        <v>288</v>
      </c>
      <c r="D714">
        <v>62</v>
      </c>
    </row>
    <row r="715" spans="1:4" ht="12.75">
      <c r="A715">
        <v>123</v>
      </c>
      <c r="B715">
        <v>26101</v>
      </c>
      <c r="C715" t="s">
        <v>287</v>
      </c>
      <c r="D715">
        <v>1067</v>
      </c>
    </row>
    <row r="716" spans="1:4" ht="12.75">
      <c r="A716">
        <v>124</v>
      </c>
      <c r="B716">
        <v>37502</v>
      </c>
      <c r="C716" t="s">
        <v>286</v>
      </c>
      <c r="D716">
        <v>300</v>
      </c>
    </row>
    <row r="717" spans="1:4" ht="12.75">
      <c r="A717">
        <v>124</v>
      </c>
      <c r="B717">
        <v>37901</v>
      </c>
      <c r="C717" t="s">
        <v>288</v>
      </c>
      <c r="D717">
        <v>62</v>
      </c>
    </row>
    <row r="718" spans="1:4" ht="12.75">
      <c r="A718">
        <v>124</v>
      </c>
      <c r="B718">
        <v>26101</v>
      </c>
      <c r="C718" t="s">
        <v>287</v>
      </c>
      <c r="D718">
        <v>938</v>
      </c>
    </row>
    <row r="719" spans="1:4" ht="12.75">
      <c r="A719">
        <v>125</v>
      </c>
      <c r="B719">
        <v>37502</v>
      </c>
      <c r="C719" t="s">
        <v>286</v>
      </c>
      <c r="D719">
        <v>300</v>
      </c>
    </row>
    <row r="720" spans="1:4" ht="12.75">
      <c r="A720">
        <v>125</v>
      </c>
      <c r="B720">
        <v>26101</v>
      </c>
      <c r="C720" t="s">
        <v>287</v>
      </c>
      <c r="D720">
        <v>800</v>
      </c>
    </row>
    <row r="721" spans="1:4" ht="12.75">
      <c r="A721">
        <v>126</v>
      </c>
      <c r="B721">
        <v>37502</v>
      </c>
      <c r="C721" t="s">
        <v>286</v>
      </c>
      <c r="D721">
        <v>300</v>
      </c>
    </row>
    <row r="722" spans="1:4" ht="12.75">
      <c r="A722">
        <v>127</v>
      </c>
      <c r="B722">
        <v>37502</v>
      </c>
      <c r="C722" t="s">
        <v>286</v>
      </c>
      <c r="D722">
        <v>400</v>
      </c>
    </row>
    <row r="723" spans="1:4" ht="12.75">
      <c r="A723">
        <v>127</v>
      </c>
      <c r="B723">
        <v>37901</v>
      </c>
      <c r="C723" t="s">
        <v>288</v>
      </c>
      <c r="D723">
        <v>61</v>
      </c>
    </row>
    <row r="724" spans="1:4" ht="12.75">
      <c r="A724">
        <v>127</v>
      </c>
      <c r="B724">
        <v>26101</v>
      </c>
      <c r="C724" t="s">
        <v>287</v>
      </c>
      <c r="D724">
        <v>629.2</v>
      </c>
    </row>
    <row r="725" spans="1:4" ht="12.75">
      <c r="A725">
        <v>128</v>
      </c>
      <c r="B725">
        <v>37502</v>
      </c>
      <c r="C725" t="s">
        <v>286</v>
      </c>
      <c r="D725">
        <v>400</v>
      </c>
    </row>
    <row r="726" spans="1:4" ht="12.75">
      <c r="A726">
        <v>128</v>
      </c>
      <c r="B726">
        <v>37901</v>
      </c>
      <c r="C726" t="s">
        <v>288</v>
      </c>
      <c r="D726">
        <v>62</v>
      </c>
    </row>
    <row r="727" spans="1:4" ht="12.75">
      <c r="A727">
        <v>128</v>
      </c>
      <c r="B727">
        <v>26101</v>
      </c>
      <c r="C727" t="s">
        <v>287</v>
      </c>
      <c r="D727">
        <v>612.28</v>
      </c>
    </row>
    <row r="728" spans="1:4" ht="12.75">
      <c r="A728">
        <v>129</v>
      </c>
      <c r="B728">
        <v>37502</v>
      </c>
      <c r="C728" t="s">
        <v>286</v>
      </c>
      <c r="D728">
        <v>500</v>
      </c>
    </row>
    <row r="729" spans="1:4" ht="12.75">
      <c r="A729">
        <v>129</v>
      </c>
      <c r="B729">
        <v>26101</v>
      </c>
      <c r="C729" t="s">
        <v>287</v>
      </c>
      <c r="D729">
        <v>1200</v>
      </c>
    </row>
    <row r="730" spans="1:4" ht="12.75">
      <c r="A730">
        <v>130</v>
      </c>
      <c r="B730">
        <v>37501</v>
      </c>
      <c r="C730" t="s">
        <v>285</v>
      </c>
      <c r="D730">
        <v>700</v>
      </c>
    </row>
    <row r="731" spans="1:4" ht="12.75">
      <c r="A731">
        <v>130</v>
      </c>
      <c r="B731">
        <v>37502</v>
      </c>
      <c r="C731" t="s">
        <v>286</v>
      </c>
      <c r="D731">
        <v>300</v>
      </c>
    </row>
    <row r="732" spans="1:4" ht="12.75">
      <c r="A732">
        <v>131</v>
      </c>
      <c r="B732">
        <v>37501</v>
      </c>
      <c r="C732" t="s">
        <v>285</v>
      </c>
      <c r="D732">
        <v>700</v>
      </c>
    </row>
    <row r="733" spans="1:4" ht="12.75">
      <c r="A733">
        <v>131</v>
      </c>
      <c r="B733">
        <v>37502</v>
      </c>
      <c r="C733" t="s">
        <v>286</v>
      </c>
      <c r="D733">
        <v>300</v>
      </c>
    </row>
    <row r="734" spans="1:4" ht="12.75">
      <c r="A734">
        <v>132</v>
      </c>
      <c r="B734">
        <v>37501</v>
      </c>
      <c r="C734" t="s">
        <v>285</v>
      </c>
      <c r="D734">
        <v>850</v>
      </c>
    </row>
    <row r="735" spans="1:4" ht="12.75">
      <c r="A735">
        <v>132</v>
      </c>
      <c r="B735">
        <v>37502</v>
      </c>
      <c r="C735" t="s">
        <v>286</v>
      </c>
      <c r="D735">
        <v>400</v>
      </c>
    </row>
    <row r="736" spans="1:4" ht="12.75">
      <c r="A736">
        <v>133</v>
      </c>
      <c r="B736">
        <v>37501</v>
      </c>
      <c r="C736" t="s">
        <v>285</v>
      </c>
      <c r="D736">
        <v>1000</v>
      </c>
    </row>
    <row r="737" spans="1:4" ht="12.75">
      <c r="A737">
        <v>133</v>
      </c>
      <c r="B737">
        <v>37502</v>
      </c>
      <c r="C737" t="s">
        <v>286</v>
      </c>
      <c r="D737">
        <v>400</v>
      </c>
    </row>
    <row r="738" spans="1:4" ht="12.75">
      <c r="A738">
        <v>133</v>
      </c>
      <c r="B738">
        <v>26101</v>
      </c>
      <c r="C738" t="s">
        <v>287</v>
      </c>
      <c r="D738">
        <v>1000</v>
      </c>
    </row>
    <row r="739" spans="1:4" ht="12.75">
      <c r="A739">
        <v>134</v>
      </c>
      <c r="B739">
        <v>37501</v>
      </c>
      <c r="C739" t="s">
        <v>285</v>
      </c>
      <c r="D739">
        <v>850</v>
      </c>
    </row>
    <row r="740" spans="1:4" ht="12.75">
      <c r="A740">
        <v>134</v>
      </c>
      <c r="B740">
        <v>37502</v>
      </c>
      <c r="C740" t="s">
        <v>286</v>
      </c>
      <c r="D740">
        <v>400</v>
      </c>
    </row>
    <row r="741" spans="1:4" ht="12.75">
      <c r="A741">
        <v>135</v>
      </c>
      <c r="B741">
        <v>37501</v>
      </c>
      <c r="C741" t="s">
        <v>285</v>
      </c>
      <c r="D741">
        <v>1350</v>
      </c>
    </row>
    <row r="742" spans="1:4" ht="12.75">
      <c r="A742">
        <v>135</v>
      </c>
      <c r="B742">
        <v>37502</v>
      </c>
      <c r="C742" t="s">
        <v>286</v>
      </c>
      <c r="D742">
        <v>500</v>
      </c>
    </row>
    <row r="743" spans="1:4" ht="12.75">
      <c r="A743">
        <v>136</v>
      </c>
      <c r="B743">
        <v>37501</v>
      </c>
      <c r="C743" t="s">
        <v>285</v>
      </c>
      <c r="D743">
        <v>2550</v>
      </c>
    </row>
    <row r="744" spans="1:4" ht="12.75">
      <c r="A744">
        <v>136</v>
      </c>
      <c r="B744">
        <v>26101</v>
      </c>
      <c r="C744" t="s">
        <v>287</v>
      </c>
      <c r="D744">
        <v>1000</v>
      </c>
    </row>
    <row r="745" spans="1:4" ht="12.75">
      <c r="A745">
        <v>137</v>
      </c>
      <c r="B745">
        <v>37501</v>
      </c>
      <c r="C745" t="s">
        <v>285</v>
      </c>
      <c r="D745">
        <v>2100</v>
      </c>
    </row>
    <row r="746" spans="1:4" ht="12.75">
      <c r="A746">
        <v>138</v>
      </c>
      <c r="B746">
        <v>37501</v>
      </c>
      <c r="C746" t="s">
        <v>285</v>
      </c>
      <c r="D746">
        <v>850</v>
      </c>
    </row>
    <row r="747" spans="1:4" ht="12.75">
      <c r="A747">
        <v>138</v>
      </c>
      <c r="B747">
        <v>37502</v>
      </c>
      <c r="C747" t="s">
        <v>286</v>
      </c>
      <c r="D747">
        <v>400</v>
      </c>
    </row>
    <row r="748" spans="1:4" ht="12.75">
      <c r="A748">
        <v>138</v>
      </c>
      <c r="B748">
        <v>26101</v>
      </c>
      <c r="C748" t="s">
        <v>287</v>
      </c>
      <c r="D748">
        <v>1220</v>
      </c>
    </row>
    <row r="749" spans="1:4" ht="12.75">
      <c r="A749">
        <v>139</v>
      </c>
      <c r="B749">
        <v>37501</v>
      </c>
      <c r="C749" t="s">
        <v>285</v>
      </c>
      <c r="D749">
        <v>700</v>
      </c>
    </row>
    <row r="750" spans="1:4" ht="12.75">
      <c r="A750">
        <v>139</v>
      </c>
      <c r="B750">
        <v>37502</v>
      </c>
      <c r="C750" t="s">
        <v>286</v>
      </c>
      <c r="D750">
        <v>300</v>
      </c>
    </row>
    <row r="751" spans="1:4" ht="12.75">
      <c r="A751">
        <v>140</v>
      </c>
      <c r="B751">
        <v>37501</v>
      </c>
      <c r="C751" t="s">
        <v>285</v>
      </c>
      <c r="D751">
        <f>1350</f>
        <v>1350</v>
      </c>
    </row>
    <row r="752" spans="1:4" ht="12.75">
      <c r="A752">
        <v>140</v>
      </c>
      <c r="B752">
        <v>37502</v>
      </c>
      <c r="C752" t="s">
        <v>286</v>
      </c>
      <c r="D752">
        <v>500</v>
      </c>
    </row>
    <row r="753" spans="1:4" ht="12.75">
      <c r="A753">
        <v>141</v>
      </c>
      <c r="B753">
        <v>37501</v>
      </c>
      <c r="C753" t="s">
        <v>285</v>
      </c>
      <c r="D753">
        <v>700</v>
      </c>
    </row>
    <row r="754" spans="1:4" ht="12.75">
      <c r="A754">
        <v>141</v>
      </c>
      <c r="B754">
        <v>37502</v>
      </c>
      <c r="C754" t="s">
        <v>286</v>
      </c>
      <c r="D754">
        <v>300</v>
      </c>
    </row>
    <row r="755" spans="1:4" ht="12.75">
      <c r="A755">
        <v>142</v>
      </c>
      <c r="B755">
        <v>37501</v>
      </c>
      <c r="C755" t="s">
        <v>285</v>
      </c>
      <c r="D755">
        <v>850</v>
      </c>
    </row>
    <row r="756" spans="1:4" ht="12.75">
      <c r="A756">
        <v>142</v>
      </c>
      <c r="B756">
        <v>37502</v>
      </c>
      <c r="C756" t="s">
        <v>286</v>
      </c>
      <c r="D756">
        <v>400</v>
      </c>
    </row>
    <row r="757" spans="1:4" ht="12.75">
      <c r="A757">
        <v>143</v>
      </c>
      <c r="B757">
        <v>37501</v>
      </c>
      <c r="C757" t="s">
        <v>285</v>
      </c>
      <c r="D757">
        <v>700</v>
      </c>
    </row>
    <row r="758" spans="1:4" ht="12.75">
      <c r="A758">
        <v>143</v>
      </c>
      <c r="B758">
        <v>37502</v>
      </c>
      <c r="C758" t="s">
        <v>286</v>
      </c>
      <c r="D758">
        <v>300</v>
      </c>
    </row>
    <row r="759" spans="1:4" ht="12.75">
      <c r="A759">
        <v>143</v>
      </c>
      <c r="B759">
        <v>26101</v>
      </c>
      <c r="C759" t="s">
        <v>287</v>
      </c>
      <c r="D759">
        <v>1200.08</v>
      </c>
    </row>
    <row r="760" spans="1:4" ht="12.75">
      <c r="A760">
        <v>144</v>
      </c>
      <c r="B760">
        <v>37502</v>
      </c>
      <c r="C760" t="s">
        <v>286</v>
      </c>
      <c r="D760">
        <v>300</v>
      </c>
    </row>
    <row r="761" spans="1:4" ht="12.75">
      <c r="A761">
        <v>145</v>
      </c>
      <c r="B761">
        <v>37502</v>
      </c>
      <c r="C761" t="s">
        <v>286</v>
      </c>
      <c r="D761">
        <v>300</v>
      </c>
    </row>
    <row r="762" spans="1:4" ht="12.75">
      <c r="A762">
        <v>146</v>
      </c>
      <c r="B762">
        <v>37502</v>
      </c>
      <c r="C762" t="s">
        <v>286</v>
      </c>
      <c r="D762">
        <v>400</v>
      </c>
    </row>
    <row r="763" spans="1:4" ht="12.75">
      <c r="A763">
        <v>146</v>
      </c>
      <c r="B763">
        <v>26101</v>
      </c>
      <c r="C763" t="s">
        <v>287</v>
      </c>
      <c r="D763">
        <v>800</v>
      </c>
    </row>
    <row r="764" spans="1:4" ht="12.75">
      <c r="A764">
        <v>147</v>
      </c>
      <c r="B764">
        <v>37502</v>
      </c>
      <c r="C764" t="s">
        <v>286</v>
      </c>
      <c r="D764">
        <v>300</v>
      </c>
    </row>
    <row r="765" spans="1:4" ht="12.75">
      <c r="A765">
        <v>148</v>
      </c>
      <c r="B765">
        <v>37502</v>
      </c>
      <c r="C765" t="s">
        <v>286</v>
      </c>
      <c r="D765">
        <v>300</v>
      </c>
    </row>
    <row r="766" spans="1:4" ht="12.75">
      <c r="A766">
        <v>149</v>
      </c>
      <c r="B766">
        <v>37502</v>
      </c>
      <c r="C766" t="s">
        <v>286</v>
      </c>
      <c r="D766">
        <v>300</v>
      </c>
    </row>
    <row r="767" spans="1:4" ht="12.75">
      <c r="A767">
        <v>150</v>
      </c>
      <c r="B767">
        <v>37502</v>
      </c>
      <c r="C767" t="s">
        <v>286</v>
      </c>
      <c r="D767">
        <v>400</v>
      </c>
    </row>
    <row r="768" spans="1:4" ht="12.75">
      <c r="A768">
        <v>150</v>
      </c>
      <c r="B768">
        <v>26101</v>
      </c>
      <c r="C768" t="s">
        <v>287</v>
      </c>
      <c r="D768">
        <v>400</v>
      </c>
    </row>
    <row r="769" spans="1:4" ht="12.75">
      <c r="A769">
        <v>151</v>
      </c>
      <c r="B769">
        <v>37501</v>
      </c>
      <c r="C769" t="s">
        <v>285</v>
      </c>
      <c r="D769">
        <v>2550</v>
      </c>
    </row>
    <row r="770" spans="1:4" ht="12.75">
      <c r="A770">
        <v>151</v>
      </c>
      <c r="B770">
        <v>37502</v>
      </c>
      <c r="C770" t="s">
        <v>286</v>
      </c>
      <c r="D770">
        <v>400</v>
      </c>
    </row>
    <row r="771" spans="1:4" ht="12.75">
      <c r="A771">
        <v>151</v>
      </c>
      <c r="B771">
        <v>26101</v>
      </c>
      <c r="C771" t="s">
        <v>287</v>
      </c>
      <c r="D771">
        <v>5505.06</v>
      </c>
    </row>
    <row r="772" spans="1:4" ht="12.75">
      <c r="A772">
        <v>152</v>
      </c>
      <c r="B772">
        <v>37501</v>
      </c>
      <c r="C772" t="s">
        <v>285</v>
      </c>
      <c r="D772">
        <v>2100</v>
      </c>
    </row>
    <row r="773" spans="1:4" ht="12.75">
      <c r="A773">
        <v>152</v>
      </c>
      <c r="B773">
        <v>37502</v>
      </c>
      <c r="C773" t="s">
        <v>286</v>
      </c>
      <c r="D773">
        <v>300</v>
      </c>
    </row>
    <row r="774" spans="1:4" ht="12.75">
      <c r="A774">
        <v>153</v>
      </c>
      <c r="B774">
        <v>37501</v>
      </c>
      <c r="C774" t="s">
        <v>285</v>
      </c>
      <c r="D774">
        <v>2100</v>
      </c>
    </row>
    <row r="775" spans="1:4" ht="12.75">
      <c r="A775">
        <v>153</v>
      </c>
      <c r="B775">
        <v>37502</v>
      </c>
      <c r="C775" t="s">
        <v>286</v>
      </c>
      <c r="D775">
        <v>300</v>
      </c>
    </row>
    <row r="776" spans="1:4" ht="12.75">
      <c r="A776">
        <v>154</v>
      </c>
      <c r="B776">
        <v>37501</v>
      </c>
      <c r="C776" t="s">
        <v>285</v>
      </c>
      <c r="D776">
        <v>2100</v>
      </c>
    </row>
    <row r="777" spans="1:4" ht="12.75">
      <c r="A777">
        <v>154</v>
      </c>
      <c r="B777">
        <v>37502</v>
      </c>
      <c r="C777" t="s">
        <v>286</v>
      </c>
      <c r="D777">
        <v>300</v>
      </c>
    </row>
    <row r="778" spans="1:4" ht="12.75">
      <c r="A778">
        <v>155</v>
      </c>
      <c r="B778">
        <v>37501</v>
      </c>
      <c r="C778" t="s">
        <v>285</v>
      </c>
      <c r="D778">
        <v>3500</v>
      </c>
    </row>
    <row r="779" spans="1:4" ht="12.75">
      <c r="A779">
        <v>155</v>
      </c>
      <c r="B779">
        <v>37502</v>
      </c>
      <c r="C779" t="s">
        <v>286</v>
      </c>
      <c r="D779">
        <v>500</v>
      </c>
    </row>
    <row r="780" spans="1:4" ht="12.75">
      <c r="A780">
        <v>155</v>
      </c>
      <c r="B780">
        <v>37201</v>
      </c>
      <c r="C780" t="s">
        <v>289</v>
      </c>
      <c r="D780">
        <v>230</v>
      </c>
    </row>
    <row r="781" spans="1:4" ht="12.75">
      <c r="A781">
        <v>155</v>
      </c>
      <c r="B781">
        <v>37101</v>
      </c>
      <c r="C781" t="s">
        <v>290</v>
      </c>
      <c r="D781">
        <v>7445.68</v>
      </c>
    </row>
    <row r="782" spans="1:4" ht="12.75">
      <c r="A782">
        <v>156</v>
      </c>
      <c r="B782">
        <v>37501</v>
      </c>
      <c r="C782" t="s">
        <v>285</v>
      </c>
      <c r="D782">
        <v>2400</v>
      </c>
    </row>
    <row r="783" spans="1:4" ht="12.75">
      <c r="A783">
        <v>156</v>
      </c>
      <c r="B783">
        <v>37502</v>
      </c>
      <c r="C783" t="s">
        <v>286</v>
      </c>
      <c r="D783">
        <v>400</v>
      </c>
    </row>
    <row r="784" spans="1:4" ht="12.75">
      <c r="A784">
        <v>157</v>
      </c>
      <c r="B784">
        <v>37501</v>
      </c>
      <c r="C784" t="s">
        <v>285</v>
      </c>
      <c r="D784">
        <v>700</v>
      </c>
    </row>
    <row r="785" spans="1:4" ht="12.75">
      <c r="A785">
        <v>157</v>
      </c>
      <c r="B785">
        <v>37502</v>
      </c>
      <c r="C785" t="s">
        <v>286</v>
      </c>
      <c r="D785">
        <v>300</v>
      </c>
    </row>
    <row r="786" spans="1:4" ht="12.75">
      <c r="A786">
        <v>158</v>
      </c>
      <c r="B786">
        <v>37501</v>
      </c>
      <c r="C786" t="s">
        <v>285</v>
      </c>
      <c r="D786">
        <v>700</v>
      </c>
    </row>
    <row r="787" spans="1:4" ht="12.75">
      <c r="A787">
        <v>158</v>
      </c>
      <c r="B787">
        <v>37502</v>
      </c>
      <c r="C787" t="s">
        <v>286</v>
      </c>
      <c r="D787">
        <v>300</v>
      </c>
    </row>
    <row r="788" spans="1:4" ht="12.75">
      <c r="A788">
        <v>159</v>
      </c>
      <c r="B788">
        <v>37501</v>
      </c>
      <c r="C788" t="s">
        <v>285</v>
      </c>
      <c r="D788">
        <v>700</v>
      </c>
    </row>
    <row r="789" spans="1:4" ht="12.75">
      <c r="A789">
        <v>159</v>
      </c>
      <c r="B789">
        <v>37502</v>
      </c>
      <c r="C789" t="s">
        <v>286</v>
      </c>
      <c r="D789">
        <v>300</v>
      </c>
    </row>
    <row r="790" spans="1:4" ht="12.75">
      <c r="A790">
        <v>160</v>
      </c>
      <c r="B790">
        <v>37501</v>
      </c>
      <c r="C790" t="s">
        <v>285</v>
      </c>
      <c r="D790">
        <v>850</v>
      </c>
    </row>
    <row r="791" spans="1:4" ht="12.75">
      <c r="A791">
        <v>160</v>
      </c>
      <c r="B791">
        <v>37502</v>
      </c>
      <c r="C791" t="s">
        <v>286</v>
      </c>
      <c r="D791">
        <v>400</v>
      </c>
    </row>
    <row r="792" spans="1:4" ht="12.75">
      <c r="A792">
        <v>161</v>
      </c>
      <c r="B792">
        <v>37501</v>
      </c>
      <c r="C792" t="s">
        <v>285</v>
      </c>
      <c r="D792">
        <v>850</v>
      </c>
    </row>
    <row r="793" spans="1:4" ht="12.75">
      <c r="A793">
        <v>161</v>
      </c>
      <c r="B793">
        <v>37502</v>
      </c>
      <c r="C793" t="s">
        <v>286</v>
      </c>
      <c r="D793">
        <v>400</v>
      </c>
    </row>
    <row r="794" spans="1:4" ht="12.75">
      <c r="A794">
        <v>161</v>
      </c>
      <c r="B794">
        <v>26101</v>
      </c>
      <c r="C794" t="s">
        <v>287</v>
      </c>
      <c r="D794">
        <v>1200</v>
      </c>
    </row>
    <row r="795" spans="1:4" ht="12.75">
      <c r="A795">
        <v>162</v>
      </c>
      <c r="B795">
        <v>37501</v>
      </c>
      <c r="C795" t="s">
        <v>285</v>
      </c>
      <c r="D795">
        <v>1700</v>
      </c>
    </row>
    <row r="796" spans="1:4" ht="12.75">
      <c r="A796">
        <v>162</v>
      </c>
      <c r="B796">
        <v>37502</v>
      </c>
      <c r="C796" t="s">
        <v>286</v>
      </c>
      <c r="D796">
        <v>400</v>
      </c>
    </row>
    <row r="797" spans="1:4" ht="12.75">
      <c r="A797">
        <v>162</v>
      </c>
      <c r="B797">
        <v>37201</v>
      </c>
      <c r="C797" t="s">
        <v>289</v>
      </c>
      <c r="D797">
        <v>1129</v>
      </c>
    </row>
    <row r="798" spans="1:4" ht="12.75">
      <c r="A798">
        <v>163</v>
      </c>
      <c r="B798">
        <v>37501</v>
      </c>
      <c r="C798" t="s">
        <v>285</v>
      </c>
      <c r="D798">
        <v>2400</v>
      </c>
    </row>
    <row r="799" spans="1:4" ht="12.75">
      <c r="A799">
        <v>163</v>
      </c>
      <c r="B799">
        <v>37502</v>
      </c>
      <c r="C799" t="s">
        <v>286</v>
      </c>
      <c r="D799">
        <v>400</v>
      </c>
    </row>
    <row r="800" spans="1:4" ht="12.75">
      <c r="A800">
        <v>164</v>
      </c>
      <c r="B800">
        <v>37501</v>
      </c>
      <c r="C800" t="s">
        <v>285</v>
      </c>
      <c r="D800">
        <v>850</v>
      </c>
    </row>
    <row r="801" spans="1:4" ht="12.75">
      <c r="A801">
        <v>164</v>
      </c>
      <c r="B801">
        <v>37502</v>
      </c>
      <c r="C801" t="s">
        <v>286</v>
      </c>
      <c r="D801">
        <v>400</v>
      </c>
    </row>
    <row r="802" spans="1:4" ht="12.75">
      <c r="A802">
        <v>164</v>
      </c>
      <c r="B802">
        <v>26101</v>
      </c>
      <c r="C802" t="s">
        <v>287</v>
      </c>
      <c r="D802">
        <v>1000</v>
      </c>
    </row>
    <row r="803" spans="1:4" ht="12.75">
      <c r="A803">
        <v>165</v>
      </c>
      <c r="B803">
        <v>37501</v>
      </c>
      <c r="C803" t="s">
        <v>285</v>
      </c>
      <c r="D803">
        <v>1400</v>
      </c>
    </row>
    <row r="804" spans="1:4" ht="12.75">
      <c r="A804">
        <v>165</v>
      </c>
      <c r="B804">
        <v>37502</v>
      </c>
      <c r="C804" t="s">
        <v>286</v>
      </c>
      <c r="D804">
        <v>300</v>
      </c>
    </row>
    <row r="805" spans="1:4" ht="12.75">
      <c r="A805">
        <v>165</v>
      </c>
      <c r="B805">
        <v>37201</v>
      </c>
      <c r="C805" t="s">
        <v>289</v>
      </c>
      <c r="D805">
        <v>1165</v>
      </c>
    </row>
    <row r="806" spans="1:4" ht="12.75">
      <c r="A806">
        <v>166</v>
      </c>
      <c r="B806">
        <v>37502</v>
      </c>
      <c r="C806" t="s">
        <v>286</v>
      </c>
      <c r="D806">
        <v>300</v>
      </c>
    </row>
    <row r="807" spans="1:4" ht="12.75">
      <c r="A807">
        <v>166</v>
      </c>
      <c r="B807">
        <v>26101</v>
      </c>
      <c r="C807" t="s">
        <v>287</v>
      </c>
      <c r="D807">
        <v>400</v>
      </c>
    </row>
    <row r="808" spans="1:4" ht="12.75">
      <c r="A808">
        <v>167</v>
      </c>
      <c r="B808">
        <v>37502</v>
      </c>
      <c r="C808" t="s">
        <v>286</v>
      </c>
      <c r="D808">
        <v>300</v>
      </c>
    </row>
    <row r="809" spans="1:4" ht="12.75">
      <c r="A809">
        <v>167</v>
      </c>
      <c r="B809">
        <v>26101</v>
      </c>
      <c r="C809" t="s">
        <v>287</v>
      </c>
      <c r="D809">
        <v>400</v>
      </c>
    </row>
    <row r="810" spans="1:4" ht="12.75">
      <c r="A810">
        <v>168</v>
      </c>
      <c r="B810">
        <v>37502</v>
      </c>
      <c r="C810" t="s">
        <v>286</v>
      </c>
      <c r="D810">
        <v>300</v>
      </c>
    </row>
    <row r="811" spans="1:4" ht="12.75">
      <c r="A811">
        <v>169</v>
      </c>
      <c r="B811">
        <v>37502</v>
      </c>
      <c r="C811" t="s">
        <v>286</v>
      </c>
      <c r="D811">
        <v>500</v>
      </c>
    </row>
    <row r="812" spans="1:4" ht="12.75">
      <c r="A812">
        <v>169</v>
      </c>
      <c r="B812">
        <v>26101</v>
      </c>
      <c r="C812" t="s">
        <v>287</v>
      </c>
      <c r="D812">
        <v>1200</v>
      </c>
    </row>
    <row r="813" spans="1:4" ht="12.75">
      <c r="A813">
        <v>170</v>
      </c>
      <c r="B813">
        <v>37502</v>
      </c>
      <c r="C813" t="s">
        <v>286</v>
      </c>
      <c r="D813">
        <v>400</v>
      </c>
    </row>
    <row r="814" spans="1:4" ht="12.75">
      <c r="A814">
        <v>170</v>
      </c>
      <c r="B814">
        <v>26101</v>
      </c>
      <c r="C814" t="s">
        <v>287</v>
      </c>
      <c r="D814">
        <v>800</v>
      </c>
    </row>
    <row r="815" spans="1:4" ht="12.75">
      <c r="A815">
        <v>171</v>
      </c>
      <c r="B815">
        <v>37502</v>
      </c>
      <c r="C815" t="s">
        <v>286</v>
      </c>
      <c r="D815">
        <v>400</v>
      </c>
    </row>
    <row r="816" spans="1:4" ht="12.75">
      <c r="A816">
        <v>171</v>
      </c>
      <c r="B816">
        <v>26101</v>
      </c>
      <c r="C816" t="s">
        <v>287</v>
      </c>
      <c r="D816">
        <v>820.06</v>
      </c>
    </row>
    <row r="817" spans="1:4" ht="12.75">
      <c r="A817">
        <v>172</v>
      </c>
      <c r="B817">
        <v>37502</v>
      </c>
      <c r="C817" t="s">
        <v>286</v>
      </c>
      <c r="D817">
        <v>300</v>
      </c>
    </row>
    <row r="818" spans="1:4" ht="12.75">
      <c r="A818">
        <v>173</v>
      </c>
      <c r="B818">
        <v>37502</v>
      </c>
      <c r="C818" t="s">
        <v>286</v>
      </c>
      <c r="D818">
        <v>400</v>
      </c>
    </row>
    <row r="819" spans="1:4" ht="12.75">
      <c r="A819">
        <v>174</v>
      </c>
      <c r="B819">
        <v>37502</v>
      </c>
      <c r="C819" t="s">
        <v>286</v>
      </c>
      <c r="D819">
        <v>300</v>
      </c>
    </row>
    <row r="820" spans="1:4" ht="12.75">
      <c r="A820">
        <v>175</v>
      </c>
      <c r="B820">
        <v>37502</v>
      </c>
      <c r="C820" t="s">
        <v>286</v>
      </c>
      <c r="D820">
        <v>300</v>
      </c>
    </row>
    <row r="821" spans="1:4" ht="12.75">
      <c r="A821">
        <v>175</v>
      </c>
      <c r="B821">
        <v>26101</v>
      </c>
      <c r="C821" t="s">
        <v>287</v>
      </c>
      <c r="D821">
        <v>800</v>
      </c>
    </row>
    <row r="822" spans="1:4" ht="12.75">
      <c r="A822">
        <v>176</v>
      </c>
      <c r="B822">
        <v>37502</v>
      </c>
      <c r="C822" t="s">
        <v>286</v>
      </c>
      <c r="D822">
        <v>300</v>
      </c>
    </row>
    <row r="823" spans="1:4" ht="12.75">
      <c r="A823">
        <v>177</v>
      </c>
      <c r="B823">
        <v>37502</v>
      </c>
      <c r="C823" t="s">
        <v>286</v>
      </c>
      <c r="D823">
        <v>300</v>
      </c>
    </row>
    <row r="824" spans="1:4" ht="12.75">
      <c r="A824">
        <v>178</v>
      </c>
      <c r="B824">
        <v>37502</v>
      </c>
      <c r="C824" t="s">
        <v>286</v>
      </c>
      <c r="D824">
        <v>300</v>
      </c>
    </row>
    <row r="825" spans="1:4" ht="12.75">
      <c r="A825">
        <v>178</v>
      </c>
      <c r="B825">
        <v>26101</v>
      </c>
      <c r="C825" t="s">
        <v>287</v>
      </c>
      <c r="D825">
        <v>950.02</v>
      </c>
    </row>
    <row r="826" spans="1:4" ht="12.75">
      <c r="A826">
        <v>179</v>
      </c>
      <c r="B826">
        <v>37502</v>
      </c>
      <c r="C826" t="s">
        <v>286</v>
      </c>
      <c r="D826">
        <v>400</v>
      </c>
    </row>
    <row r="827" spans="1:4" ht="12.75">
      <c r="A827">
        <v>180</v>
      </c>
      <c r="B827">
        <v>37502</v>
      </c>
      <c r="C827" t="s">
        <v>286</v>
      </c>
      <c r="D827">
        <v>400</v>
      </c>
    </row>
    <row r="828" spans="1:4" ht="12.75">
      <c r="A828">
        <v>181</v>
      </c>
      <c r="B828">
        <v>37502</v>
      </c>
      <c r="C828" t="s">
        <v>286</v>
      </c>
      <c r="D828">
        <v>400</v>
      </c>
    </row>
    <row r="829" spans="1:4" ht="12.75">
      <c r="A829">
        <v>182</v>
      </c>
      <c r="B829">
        <v>37502</v>
      </c>
      <c r="C829" t="s">
        <v>286</v>
      </c>
      <c r="D829">
        <v>400</v>
      </c>
    </row>
    <row r="830" spans="1:4" ht="12.75">
      <c r="A830">
        <v>182</v>
      </c>
      <c r="B830">
        <v>26101</v>
      </c>
      <c r="C830" t="s">
        <v>287</v>
      </c>
      <c r="D830">
        <v>970.16</v>
      </c>
    </row>
    <row r="831" spans="1:4" ht="12.75">
      <c r="A831">
        <v>183</v>
      </c>
      <c r="B831">
        <v>37502</v>
      </c>
      <c r="C831" t="s">
        <v>286</v>
      </c>
      <c r="D831">
        <v>300</v>
      </c>
    </row>
    <row r="832" spans="1:4" ht="12.75">
      <c r="A832">
        <v>183</v>
      </c>
      <c r="B832">
        <v>26101</v>
      </c>
      <c r="C832" t="s">
        <v>287</v>
      </c>
      <c r="D832">
        <v>1200</v>
      </c>
    </row>
    <row r="833" spans="1:4" ht="12.75">
      <c r="A833">
        <v>184</v>
      </c>
      <c r="B833">
        <v>37502</v>
      </c>
      <c r="C833" t="s">
        <v>286</v>
      </c>
      <c r="D833">
        <v>300</v>
      </c>
    </row>
    <row r="834" spans="1:4" ht="12.75">
      <c r="A834">
        <v>184</v>
      </c>
      <c r="B834">
        <v>26101</v>
      </c>
      <c r="C834" t="s">
        <v>287</v>
      </c>
      <c r="D834">
        <v>1200</v>
      </c>
    </row>
    <row r="835" spans="1:4" ht="12.75">
      <c r="A835">
        <v>185</v>
      </c>
      <c r="B835">
        <v>37502</v>
      </c>
      <c r="C835" t="s">
        <v>286</v>
      </c>
      <c r="D835">
        <v>300</v>
      </c>
    </row>
    <row r="836" spans="1:4" ht="12.75">
      <c r="A836">
        <v>186</v>
      </c>
      <c r="B836">
        <v>37502</v>
      </c>
      <c r="C836" t="s">
        <v>286</v>
      </c>
      <c r="D836">
        <v>300</v>
      </c>
    </row>
    <row r="837" spans="1:4" ht="12.75">
      <c r="A837">
        <v>187</v>
      </c>
      <c r="B837">
        <v>37502</v>
      </c>
      <c r="C837" t="s">
        <v>286</v>
      </c>
      <c r="D837">
        <v>300</v>
      </c>
    </row>
    <row r="838" spans="1:4" ht="12.75">
      <c r="A838">
        <v>187</v>
      </c>
      <c r="B838">
        <v>26101</v>
      </c>
      <c r="C838" t="s">
        <v>287</v>
      </c>
      <c r="D838">
        <v>1200</v>
      </c>
    </row>
    <row r="839" spans="1:4" ht="12.75">
      <c r="A839">
        <v>188</v>
      </c>
      <c r="B839">
        <v>37502</v>
      </c>
      <c r="C839" t="s">
        <v>286</v>
      </c>
      <c r="D839">
        <v>400</v>
      </c>
    </row>
    <row r="840" spans="1:4" ht="12.75">
      <c r="A840">
        <v>189</v>
      </c>
      <c r="B840">
        <v>37502</v>
      </c>
      <c r="C840" t="s">
        <v>286</v>
      </c>
      <c r="D840">
        <v>400</v>
      </c>
    </row>
    <row r="841" spans="1:4" ht="12.75">
      <c r="A841">
        <v>190</v>
      </c>
      <c r="B841">
        <v>37502</v>
      </c>
      <c r="C841" t="s">
        <v>286</v>
      </c>
      <c r="D841">
        <v>400</v>
      </c>
    </row>
    <row r="842" spans="1:4" ht="12.75">
      <c r="A842">
        <v>191</v>
      </c>
      <c r="B842">
        <v>37502</v>
      </c>
      <c r="C842" t="s">
        <v>286</v>
      </c>
      <c r="D842">
        <v>400</v>
      </c>
    </row>
    <row r="843" spans="1:4" ht="12.75">
      <c r="A843">
        <v>192</v>
      </c>
      <c r="B843">
        <v>37502</v>
      </c>
      <c r="C843" t="s">
        <v>286</v>
      </c>
      <c r="D843">
        <v>300</v>
      </c>
    </row>
    <row r="844" spans="1:4" ht="12.75">
      <c r="A844">
        <v>192</v>
      </c>
      <c r="B844">
        <v>26101</v>
      </c>
      <c r="C844" t="s">
        <v>287</v>
      </c>
      <c r="D844">
        <v>905.04</v>
      </c>
    </row>
    <row r="845" spans="1:4" ht="12.75">
      <c r="A845">
        <v>193</v>
      </c>
      <c r="B845">
        <v>37502</v>
      </c>
      <c r="C845" t="s">
        <v>286</v>
      </c>
      <c r="D845">
        <v>400</v>
      </c>
    </row>
    <row r="846" spans="1:4" ht="12.75">
      <c r="A846">
        <v>194</v>
      </c>
      <c r="B846">
        <v>37502</v>
      </c>
      <c r="C846" t="s">
        <v>286</v>
      </c>
      <c r="D846">
        <v>300</v>
      </c>
    </row>
    <row r="847" spans="1:4" ht="12.75">
      <c r="A847">
        <v>195</v>
      </c>
      <c r="B847">
        <v>37502</v>
      </c>
      <c r="C847" t="s">
        <v>286</v>
      </c>
      <c r="D847">
        <v>500</v>
      </c>
    </row>
    <row r="848" spans="1:4" ht="12.75">
      <c r="A848">
        <v>195</v>
      </c>
      <c r="B848">
        <v>26101</v>
      </c>
      <c r="C848" t="s">
        <v>287</v>
      </c>
      <c r="D848">
        <v>1200</v>
      </c>
    </row>
    <row r="849" spans="1:4" ht="12.75">
      <c r="A849">
        <v>196</v>
      </c>
      <c r="B849">
        <v>37502</v>
      </c>
      <c r="C849" t="s">
        <v>286</v>
      </c>
      <c r="D849">
        <v>300</v>
      </c>
    </row>
    <row r="850" spans="1:4" ht="12.75">
      <c r="A850">
        <v>197</v>
      </c>
      <c r="B850">
        <v>37502</v>
      </c>
      <c r="C850" t="s">
        <v>286</v>
      </c>
      <c r="D850">
        <v>300</v>
      </c>
    </row>
    <row r="851" spans="1:4" ht="12.75">
      <c r="A851">
        <v>198</v>
      </c>
      <c r="B851">
        <v>37502</v>
      </c>
      <c r="C851" t="s">
        <v>286</v>
      </c>
      <c r="D851">
        <v>300</v>
      </c>
    </row>
    <row r="852" spans="1:4" ht="12.75">
      <c r="A852">
        <v>199</v>
      </c>
      <c r="B852">
        <v>37502</v>
      </c>
      <c r="C852" t="s">
        <v>286</v>
      </c>
      <c r="D852">
        <v>300</v>
      </c>
    </row>
    <row r="853" spans="1:4" ht="12.75">
      <c r="A853">
        <v>200</v>
      </c>
      <c r="B853">
        <v>37502</v>
      </c>
      <c r="C853" t="s">
        <v>286</v>
      </c>
      <c r="D853">
        <v>400</v>
      </c>
    </row>
    <row r="854" spans="1:4" ht="12.75">
      <c r="A854">
        <v>200</v>
      </c>
      <c r="B854">
        <v>26101</v>
      </c>
      <c r="C854" t="s">
        <v>287</v>
      </c>
      <c r="D854">
        <v>800</v>
      </c>
    </row>
    <row r="855" spans="1:4" ht="12.75">
      <c r="A855">
        <v>201</v>
      </c>
      <c r="B855">
        <v>37502</v>
      </c>
      <c r="C855" t="s">
        <v>286</v>
      </c>
      <c r="D855">
        <v>300</v>
      </c>
    </row>
    <row r="856" spans="1:4" ht="12.75">
      <c r="A856">
        <v>201</v>
      </c>
      <c r="B856">
        <v>26101</v>
      </c>
      <c r="C856" t="s">
        <v>287</v>
      </c>
      <c r="D856">
        <v>1700</v>
      </c>
    </row>
    <row r="857" spans="1:4" ht="12.75">
      <c r="A857">
        <v>202</v>
      </c>
      <c r="B857">
        <v>37502</v>
      </c>
      <c r="C857" t="s">
        <v>286</v>
      </c>
      <c r="D857">
        <v>300</v>
      </c>
    </row>
    <row r="858" spans="1:4" ht="12.75">
      <c r="A858">
        <v>202</v>
      </c>
      <c r="B858">
        <v>26101</v>
      </c>
      <c r="C858" t="s">
        <v>287</v>
      </c>
      <c r="D858">
        <v>1000</v>
      </c>
    </row>
    <row r="859" spans="1:4" ht="12.75">
      <c r="A859">
        <v>203</v>
      </c>
      <c r="B859">
        <v>37502</v>
      </c>
      <c r="C859" t="s">
        <v>286</v>
      </c>
      <c r="D859">
        <v>300</v>
      </c>
    </row>
    <row r="860" spans="1:4" ht="12.75">
      <c r="A860">
        <v>203</v>
      </c>
      <c r="B860">
        <v>26101</v>
      </c>
      <c r="C860" t="s">
        <v>287</v>
      </c>
      <c r="D860">
        <v>1500</v>
      </c>
    </row>
    <row r="861" spans="1:4" ht="12.75">
      <c r="A861">
        <v>204</v>
      </c>
      <c r="B861">
        <v>37502</v>
      </c>
      <c r="C861" t="s">
        <v>286</v>
      </c>
      <c r="D861">
        <v>300</v>
      </c>
    </row>
    <row r="862" spans="1:4" ht="12.75">
      <c r="A862">
        <v>205</v>
      </c>
      <c r="B862">
        <v>37502</v>
      </c>
      <c r="C862" t="s">
        <v>286</v>
      </c>
      <c r="D862">
        <v>400</v>
      </c>
    </row>
    <row r="863" spans="1:4" ht="12.75">
      <c r="A863">
        <v>206</v>
      </c>
      <c r="B863">
        <v>37502</v>
      </c>
      <c r="C863" t="s">
        <v>286</v>
      </c>
      <c r="D863">
        <v>300</v>
      </c>
    </row>
    <row r="864" spans="1:4" ht="12.75">
      <c r="A864">
        <v>206</v>
      </c>
      <c r="B864">
        <v>26101</v>
      </c>
      <c r="C864" t="s">
        <v>287</v>
      </c>
      <c r="D864">
        <v>700</v>
      </c>
    </row>
    <row r="865" spans="1:4" ht="12.75">
      <c r="A865">
        <v>207</v>
      </c>
      <c r="B865">
        <v>37502</v>
      </c>
      <c r="C865" t="s">
        <v>286</v>
      </c>
      <c r="D865">
        <v>400</v>
      </c>
    </row>
    <row r="866" spans="1:4" ht="12.75">
      <c r="A866">
        <v>207</v>
      </c>
      <c r="B866">
        <v>26101</v>
      </c>
      <c r="C866" t="s">
        <v>287</v>
      </c>
      <c r="D866">
        <v>1001</v>
      </c>
    </row>
    <row r="867" spans="1:4" ht="12.75">
      <c r="A867">
        <v>208</v>
      </c>
      <c r="B867">
        <v>37502</v>
      </c>
      <c r="C867" t="s">
        <v>286</v>
      </c>
      <c r="D867">
        <v>300</v>
      </c>
    </row>
    <row r="868" spans="1:4" ht="12.75">
      <c r="A868">
        <v>208</v>
      </c>
      <c r="B868">
        <v>26101</v>
      </c>
      <c r="C868" t="s">
        <v>287</v>
      </c>
      <c r="D868">
        <v>1000</v>
      </c>
    </row>
    <row r="869" spans="1:4" ht="12.75">
      <c r="A869">
        <v>209</v>
      </c>
      <c r="B869">
        <v>37502</v>
      </c>
      <c r="C869" t="s">
        <v>286</v>
      </c>
      <c r="D869">
        <v>400</v>
      </c>
    </row>
    <row r="870" spans="1:4" ht="12.75">
      <c r="A870">
        <v>210</v>
      </c>
      <c r="B870">
        <v>37502</v>
      </c>
      <c r="C870" t="s">
        <v>286</v>
      </c>
      <c r="D870">
        <v>400</v>
      </c>
    </row>
    <row r="871" spans="1:4" ht="12.75">
      <c r="A871">
        <v>211</v>
      </c>
      <c r="B871">
        <v>37502</v>
      </c>
      <c r="C871" t="s">
        <v>286</v>
      </c>
      <c r="D871">
        <v>300</v>
      </c>
    </row>
    <row r="872" spans="1:4" ht="12.75">
      <c r="A872">
        <v>211</v>
      </c>
      <c r="B872">
        <v>26101</v>
      </c>
      <c r="C872" t="s">
        <v>287</v>
      </c>
      <c r="D872">
        <v>1000</v>
      </c>
    </row>
    <row r="873" spans="1:4" ht="12.75">
      <c r="A873">
        <v>212</v>
      </c>
      <c r="B873">
        <v>37502</v>
      </c>
      <c r="C873" t="s">
        <v>286</v>
      </c>
      <c r="D873">
        <v>300</v>
      </c>
    </row>
    <row r="874" spans="1:4" ht="12.75">
      <c r="A874">
        <v>213</v>
      </c>
      <c r="B874">
        <v>37502</v>
      </c>
      <c r="C874" t="s">
        <v>286</v>
      </c>
      <c r="D874">
        <v>300</v>
      </c>
    </row>
    <row r="875" spans="1:4" ht="12.75">
      <c r="A875">
        <v>214</v>
      </c>
      <c r="B875">
        <v>37502</v>
      </c>
      <c r="C875" t="s">
        <v>286</v>
      </c>
      <c r="D875">
        <v>300</v>
      </c>
    </row>
    <row r="876" spans="1:4" ht="12.75">
      <c r="A876">
        <v>215</v>
      </c>
      <c r="B876">
        <v>37502</v>
      </c>
      <c r="C876" t="s">
        <v>286</v>
      </c>
      <c r="D876">
        <v>400</v>
      </c>
    </row>
    <row r="877" spans="1:4" ht="12.75">
      <c r="A877">
        <v>216</v>
      </c>
      <c r="B877">
        <v>37501</v>
      </c>
      <c r="C877" t="s">
        <v>285</v>
      </c>
      <c r="D877">
        <v>950</v>
      </c>
    </row>
    <row r="878" spans="1:4" ht="12.75">
      <c r="A878">
        <v>216</v>
      </c>
      <c r="B878">
        <v>37502</v>
      </c>
      <c r="C878" t="s">
        <v>286</v>
      </c>
      <c r="D878">
        <v>300</v>
      </c>
    </row>
    <row r="879" spans="1:4" ht="12.75">
      <c r="A879">
        <v>216</v>
      </c>
      <c r="B879">
        <v>37101</v>
      </c>
      <c r="C879" t="s">
        <v>290</v>
      </c>
      <c r="D879">
        <v>6008</v>
      </c>
    </row>
    <row r="880" spans="1:4" ht="12.75">
      <c r="A880">
        <v>217</v>
      </c>
      <c r="B880">
        <v>37501</v>
      </c>
      <c r="C880" t="s">
        <v>285</v>
      </c>
      <c r="D880">
        <v>1200</v>
      </c>
    </row>
    <row r="881" spans="1:4" ht="12.75">
      <c r="A881">
        <v>217</v>
      </c>
      <c r="B881">
        <v>37502</v>
      </c>
      <c r="C881" t="s">
        <v>286</v>
      </c>
      <c r="D881">
        <v>400</v>
      </c>
    </row>
    <row r="882" spans="1:4" ht="12.75">
      <c r="A882">
        <v>217</v>
      </c>
      <c r="B882">
        <v>37101</v>
      </c>
      <c r="C882" t="s">
        <v>290</v>
      </c>
      <c r="D882">
        <v>6008</v>
      </c>
    </row>
    <row r="883" spans="1:4" ht="12.75">
      <c r="A883">
        <v>218</v>
      </c>
      <c r="B883">
        <v>37501</v>
      </c>
      <c r="C883" t="s">
        <v>285</v>
      </c>
      <c r="D883">
        <v>700</v>
      </c>
    </row>
    <row r="884" spans="1:4" ht="12.75">
      <c r="A884">
        <v>218</v>
      </c>
      <c r="B884">
        <v>37502</v>
      </c>
      <c r="C884" t="s">
        <v>286</v>
      </c>
      <c r="D884">
        <v>300</v>
      </c>
    </row>
    <row r="885" spans="1:4" ht="12.75">
      <c r="A885">
        <v>219</v>
      </c>
      <c r="B885">
        <v>37501</v>
      </c>
      <c r="C885" t="s">
        <v>285</v>
      </c>
      <c r="D885">
        <v>850</v>
      </c>
    </row>
    <row r="886" spans="1:4" ht="12.75">
      <c r="A886">
        <v>219</v>
      </c>
      <c r="B886">
        <v>37502</v>
      </c>
      <c r="C886" t="s">
        <v>286</v>
      </c>
      <c r="D886">
        <v>400</v>
      </c>
    </row>
    <row r="887" spans="1:4" ht="12.75">
      <c r="A887">
        <v>220</v>
      </c>
      <c r="B887">
        <v>37501</v>
      </c>
      <c r="C887" t="s">
        <v>285</v>
      </c>
      <c r="D887">
        <v>700</v>
      </c>
    </row>
    <row r="888" spans="1:4" ht="12.75">
      <c r="A888">
        <v>220</v>
      </c>
      <c r="B888">
        <v>37502</v>
      </c>
      <c r="C888" t="s">
        <v>286</v>
      </c>
      <c r="D888">
        <v>300</v>
      </c>
    </row>
    <row r="889" spans="1:4" ht="12.75">
      <c r="A889">
        <v>221</v>
      </c>
      <c r="B889">
        <v>37501</v>
      </c>
      <c r="C889" t="s">
        <v>285</v>
      </c>
      <c r="D889">
        <v>700</v>
      </c>
    </row>
    <row r="890" spans="1:4" ht="12.75">
      <c r="A890">
        <v>221</v>
      </c>
      <c r="B890">
        <v>37502</v>
      </c>
      <c r="C890" t="s">
        <v>286</v>
      </c>
      <c r="D890">
        <v>300</v>
      </c>
    </row>
    <row r="891" spans="1:4" ht="12.75">
      <c r="A891">
        <v>222</v>
      </c>
      <c r="B891">
        <v>37501</v>
      </c>
      <c r="C891" t="s">
        <v>285</v>
      </c>
      <c r="D891">
        <v>1400</v>
      </c>
    </row>
    <row r="892" spans="1:4" ht="12.75">
      <c r="A892">
        <v>222</v>
      </c>
      <c r="B892">
        <v>37502</v>
      </c>
      <c r="C892" t="s">
        <v>286</v>
      </c>
      <c r="D892">
        <v>300</v>
      </c>
    </row>
    <row r="893" spans="1:4" ht="12.75">
      <c r="A893">
        <v>222</v>
      </c>
      <c r="B893">
        <v>37201</v>
      </c>
      <c r="C893" t="s">
        <v>289</v>
      </c>
      <c r="D893">
        <v>1278</v>
      </c>
    </row>
    <row r="894" spans="1:4" ht="12.75">
      <c r="A894">
        <v>223</v>
      </c>
      <c r="B894">
        <v>37501</v>
      </c>
      <c r="C894" t="s">
        <v>285</v>
      </c>
      <c r="D894">
        <v>850</v>
      </c>
    </row>
    <row r="895" spans="1:4" ht="12.75">
      <c r="A895">
        <v>223</v>
      </c>
      <c r="B895">
        <v>37502</v>
      </c>
      <c r="C895" t="s">
        <v>286</v>
      </c>
      <c r="D895">
        <v>400</v>
      </c>
    </row>
    <row r="896" spans="1:4" ht="12.75">
      <c r="A896">
        <v>223</v>
      </c>
      <c r="B896">
        <v>26101</v>
      </c>
      <c r="C896" t="s">
        <v>287</v>
      </c>
      <c r="D896">
        <v>730</v>
      </c>
    </row>
    <row r="897" spans="1:4" ht="12.75">
      <c r="A897">
        <v>224</v>
      </c>
      <c r="B897">
        <v>37501</v>
      </c>
      <c r="C897" t="s">
        <v>285</v>
      </c>
      <c r="D897">
        <v>1350</v>
      </c>
    </row>
    <row r="898" spans="1:4" ht="12.75">
      <c r="A898">
        <v>224</v>
      </c>
      <c r="B898">
        <v>37502</v>
      </c>
      <c r="C898" t="s">
        <v>286</v>
      </c>
      <c r="D898">
        <v>500</v>
      </c>
    </row>
    <row r="899" spans="1:4" ht="12.75">
      <c r="A899">
        <v>224</v>
      </c>
      <c r="B899">
        <v>37901</v>
      </c>
      <c r="C899" t="s">
        <v>288</v>
      </c>
      <c r="D899">
        <v>180</v>
      </c>
    </row>
    <row r="900" spans="1:4" ht="12.75">
      <c r="A900">
        <v>224</v>
      </c>
      <c r="B900">
        <v>26101</v>
      </c>
      <c r="C900" t="s">
        <v>287</v>
      </c>
      <c r="D900">
        <v>988</v>
      </c>
    </row>
    <row r="901" spans="1:4" ht="12.75">
      <c r="A901">
        <v>225</v>
      </c>
      <c r="B901">
        <v>37501</v>
      </c>
      <c r="C901" t="s">
        <v>285</v>
      </c>
      <c r="D901">
        <v>700</v>
      </c>
    </row>
    <row r="902" spans="1:4" ht="12.75">
      <c r="A902">
        <v>225</v>
      </c>
      <c r="B902">
        <v>37502</v>
      </c>
      <c r="C902" t="s">
        <v>286</v>
      </c>
      <c r="D902">
        <v>300</v>
      </c>
    </row>
    <row r="903" spans="1:4" ht="12.75">
      <c r="A903">
        <v>225</v>
      </c>
      <c r="B903">
        <v>37901</v>
      </c>
      <c r="C903" t="s">
        <v>288</v>
      </c>
      <c r="D903">
        <v>64</v>
      </c>
    </row>
    <row r="904" spans="1:4" ht="12.75">
      <c r="A904">
        <v>225</v>
      </c>
      <c r="B904">
        <v>26101</v>
      </c>
      <c r="C904" t="s">
        <v>287</v>
      </c>
      <c r="D904">
        <v>1136</v>
      </c>
    </row>
    <row r="905" spans="1:4" ht="12.75">
      <c r="A905">
        <v>226</v>
      </c>
      <c r="B905">
        <v>37501</v>
      </c>
      <c r="C905" t="s">
        <v>285</v>
      </c>
      <c r="D905">
        <v>850</v>
      </c>
    </row>
    <row r="906" spans="1:4" ht="12.75">
      <c r="A906">
        <v>226</v>
      </c>
      <c r="B906">
        <v>37502</v>
      </c>
      <c r="C906" t="s">
        <v>286</v>
      </c>
      <c r="D906">
        <v>400</v>
      </c>
    </row>
    <row r="907" spans="1:4" ht="12.75">
      <c r="A907">
        <v>226</v>
      </c>
      <c r="B907">
        <v>26101</v>
      </c>
      <c r="C907" t="s">
        <v>287</v>
      </c>
      <c r="D907">
        <v>1200</v>
      </c>
    </row>
    <row r="908" spans="1:4" ht="12.75">
      <c r="A908">
        <v>227</v>
      </c>
      <c r="B908">
        <v>37501</v>
      </c>
      <c r="C908" t="s">
        <v>285</v>
      </c>
      <c r="D908">
        <v>700</v>
      </c>
    </row>
    <row r="909" spans="1:4" ht="12.75">
      <c r="A909">
        <v>227</v>
      </c>
      <c r="B909">
        <v>37502</v>
      </c>
      <c r="C909" t="s">
        <v>286</v>
      </c>
      <c r="D909">
        <v>300</v>
      </c>
    </row>
    <row r="910" spans="1:4" ht="12.75">
      <c r="A910">
        <v>228</v>
      </c>
      <c r="B910">
        <v>37501</v>
      </c>
      <c r="C910" t="s">
        <v>285</v>
      </c>
      <c r="D910">
        <v>700</v>
      </c>
    </row>
    <row r="911" spans="1:4" ht="12.75">
      <c r="A911">
        <v>228</v>
      </c>
      <c r="B911">
        <v>37502</v>
      </c>
      <c r="C911" t="s">
        <v>286</v>
      </c>
      <c r="D911">
        <v>300</v>
      </c>
    </row>
    <row r="912" spans="1:4" ht="12.75">
      <c r="A912">
        <v>229</v>
      </c>
      <c r="B912">
        <v>37501</v>
      </c>
      <c r="C912" t="s">
        <v>285</v>
      </c>
      <c r="D912">
        <v>850</v>
      </c>
    </row>
    <row r="913" spans="1:4" ht="12.75">
      <c r="A913">
        <v>229</v>
      </c>
      <c r="B913">
        <v>37502</v>
      </c>
      <c r="C913" t="s">
        <v>286</v>
      </c>
      <c r="D913">
        <v>400</v>
      </c>
    </row>
    <row r="914" spans="1:4" ht="12.75">
      <c r="A914">
        <v>230</v>
      </c>
      <c r="B914">
        <v>37501</v>
      </c>
      <c r="C914" t="s">
        <v>285</v>
      </c>
      <c r="D914">
        <v>700</v>
      </c>
    </row>
    <row r="915" spans="1:4" ht="12.75">
      <c r="A915">
        <v>230</v>
      </c>
      <c r="B915">
        <v>37502</v>
      </c>
      <c r="C915" t="s">
        <v>286</v>
      </c>
      <c r="D915">
        <v>300</v>
      </c>
    </row>
    <row r="916" spans="1:4" ht="12.75">
      <c r="A916">
        <v>230</v>
      </c>
      <c r="B916">
        <v>26101</v>
      </c>
      <c r="C916" t="s">
        <v>287</v>
      </c>
      <c r="D916">
        <v>800</v>
      </c>
    </row>
    <row r="917" spans="1:4" ht="12.75">
      <c r="A917">
        <v>231</v>
      </c>
      <c r="B917">
        <v>37501</v>
      </c>
      <c r="C917" t="s">
        <v>285</v>
      </c>
      <c r="D917">
        <v>850</v>
      </c>
    </row>
    <row r="918" spans="1:4" ht="12.75">
      <c r="A918">
        <v>231</v>
      </c>
      <c r="B918">
        <v>37502</v>
      </c>
      <c r="C918" t="s">
        <v>286</v>
      </c>
      <c r="D918">
        <v>400</v>
      </c>
    </row>
    <row r="919" spans="1:4" ht="12.75">
      <c r="A919">
        <v>231</v>
      </c>
      <c r="B919">
        <v>26101</v>
      </c>
      <c r="C919" t="s">
        <v>287</v>
      </c>
      <c r="D919">
        <v>1250</v>
      </c>
    </row>
    <row r="920" spans="1:4" ht="12.75">
      <c r="A920">
        <v>232</v>
      </c>
      <c r="B920">
        <v>37501</v>
      </c>
      <c r="C920" t="s">
        <v>285</v>
      </c>
      <c r="D920">
        <v>1700</v>
      </c>
    </row>
    <row r="921" spans="1:4" ht="12.75">
      <c r="A921">
        <v>232</v>
      </c>
      <c r="B921">
        <v>37502</v>
      </c>
      <c r="C921" t="s">
        <v>286</v>
      </c>
      <c r="D921">
        <v>400</v>
      </c>
    </row>
    <row r="922" spans="1:4" ht="12.75">
      <c r="A922">
        <v>232</v>
      </c>
      <c r="B922">
        <v>26101</v>
      </c>
      <c r="C922" t="s">
        <v>287</v>
      </c>
      <c r="D922">
        <v>2400</v>
      </c>
    </row>
    <row r="923" spans="1:4" ht="12.75">
      <c r="A923">
        <v>233</v>
      </c>
      <c r="B923">
        <v>37501</v>
      </c>
      <c r="C923" t="s">
        <v>285</v>
      </c>
      <c r="D923">
        <v>1400</v>
      </c>
    </row>
    <row r="924" spans="1:4" ht="12.75">
      <c r="A924">
        <v>233</v>
      </c>
      <c r="B924">
        <v>37502</v>
      </c>
      <c r="C924" t="s">
        <v>286</v>
      </c>
      <c r="D924">
        <v>300</v>
      </c>
    </row>
    <row r="925" spans="1:4" ht="12.75">
      <c r="A925">
        <v>234</v>
      </c>
      <c r="B925">
        <v>37501</v>
      </c>
      <c r="C925" t="s">
        <v>285</v>
      </c>
      <c r="D925">
        <v>1400</v>
      </c>
    </row>
    <row r="926" spans="1:4" ht="12.75">
      <c r="A926">
        <v>234</v>
      </c>
      <c r="B926">
        <v>37502</v>
      </c>
      <c r="C926" t="s">
        <v>286</v>
      </c>
      <c r="D926">
        <v>300</v>
      </c>
    </row>
    <row r="927" spans="1:4" ht="12.75">
      <c r="A927">
        <v>235</v>
      </c>
      <c r="B927">
        <v>37501</v>
      </c>
      <c r="C927" t="s">
        <v>285</v>
      </c>
      <c r="D927">
        <v>1350</v>
      </c>
    </row>
    <row r="928" spans="1:4" ht="12.75">
      <c r="A928">
        <v>235</v>
      </c>
      <c r="B928">
        <v>37502</v>
      </c>
      <c r="C928" t="s">
        <v>286</v>
      </c>
      <c r="D928">
        <v>500</v>
      </c>
    </row>
    <row r="929" spans="1:4" ht="12.75">
      <c r="A929">
        <v>235</v>
      </c>
      <c r="B929">
        <v>26101</v>
      </c>
      <c r="C929" t="s">
        <v>287</v>
      </c>
      <c r="D929">
        <v>1200</v>
      </c>
    </row>
    <row r="930" spans="1:4" ht="12.75">
      <c r="A930">
        <v>236</v>
      </c>
      <c r="B930">
        <v>37501</v>
      </c>
      <c r="C930" t="s">
        <v>285</v>
      </c>
      <c r="D930">
        <v>700</v>
      </c>
    </row>
    <row r="931" spans="1:4" ht="12.75">
      <c r="A931">
        <v>236</v>
      </c>
      <c r="B931">
        <v>37502</v>
      </c>
      <c r="C931" t="s">
        <v>286</v>
      </c>
      <c r="D931">
        <v>300</v>
      </c>
    </row>
    <row r="932" spans="1:4" ht="12.75">
      <c r="A932">
        <v>237</v>
      </c>
      <c r="B932">
        <v>37501</v>
      </c>
      <c r="C932" t="s">
        <v>285</v>
      </c>
      <c r="D932">
        <v>850</v>
      </c>
    </row>
    <row r="933" spans="1:4" ht="12.75">
      <c r="A933">
        <v>237</v>
      </c>
      <c r="B933">
        <v>37502</v>
      </c>
      <c r="C933" t="s">
        <v>286</v>
      </c>
      <c r="D933">
        <v>400</v>
      </c>
    </row>
    <row r="934" spans="1:4" ht="12.75">
      <c r="A934">
        <v>238</v>
      </c>
      <c r="B934">
        <v>37502</v>
      </c>
      <c r="C934" t="s">
        <v>286</v>
      </c>
      <c r="D934">
        <v>300</v>
      </c>
    </row>
    <row r="935" spans="1:4" ht="12.75">
      <c r="A935">
        <v>238</v>
      </c>
      <c r="B935">
        <v>37901</v>
      </c>
      <c r="C935" t="s">
        <v>288</v>
      </c>
      <c r="D935">
        <v>148</v>
      </c>
    </row>
    <row r="936" spans="1:4" ht="12.75">
      <c r="A936">
        <v>238</v>
      </c>
      <c r="B936">
        <v>26101</v>
      </c>
      <c r="C936" t="s">
        <v>287</v>
      </c>
      <c r="D936">
        <v>652</v>
      </c>
    </row>
    <row r="937" spans="1:4" ht="12.75">
      <c r="A937">
        <v>239</v>
      </c>
      <c r="B937">
        <v>37502</v>
      </c>
      <c r="C937" t="s">
        <v>286</v>
      </c>
      <c r="D937">
        <v>300</v>
      </c>
    </row>
    <row r="938" spans="1:4" ht="12.75">
      <c r="A938">
        <v>240</v>
      </c>
      <c r="B938">
        <v>37502</v>
      </c>
      <c r="C938" t="s">
        <v>286</v>
      </c>
      <c r="D938">
        <v>500</v>
      </c>
    </row>
    <row r="939" spans="1:4" ht="12.75">
      <c r="A939">
        <v>240</v>
      </c>
      <c r="B939">
        <v>37901</v>
      </c>
      <c r="C939" t="s">
        <v>288</v>
      </c>
      <c r="D939">
        <v>148</v>
      </c>
    </row>
    <row r="940" spans="1:4" ht="12.75">
      <c r="A940">
        <v>240</v>
      </c>
      <c r="B940">
        <v>26101</v>
      </c>
      <c r="C940" t="s">
        <v>287</v>
      </c>
      <c r="D940">
        <v>452</v>
      </c>
    </row>
    <row r="941" spans="1:4" ht="12.75">
      <c r="A941">
        <v>241</v>
      </c>
      <c r="B941">
        <v>37502</v>
      </c>
      <c r="C941" t="s">
        <v>286</v>
      </c>
      <c r="D941">
        <v>300</v>
      </c>
    </row>
    <row r="942" spans="1:4" ht="12.75">
      <c r="A942">
        <v>241</v>
      </c>
      <c r="B942">
        <v>37901</v>
      </c>
      <c r="C942" t="s">
        <v>288</v>
      </c>
      <c r="D942">
        <v>148</v>
      </c>
    </row>
    <row r="943" spans="1:4" ht="12.75">
      <c r="A943">
        <v>241</v>
      </c>
      <c r="B943">
        <v>26101</v>
      </c>
      <c r="C943" t="s">
        <v>287</v>
      </c>
      <c r="D943">
        <v>1052</v>
      </c>
    </row>
    <row r="944" spans="1:4" ht="12.75">
      <c r="A944">
        <v>242</v>
      </c>
      <c r="B944">
        <v>37502</v>
      </c>
      <c r="C944" t="s">
        <v>286</v>
      </c>
      <c r="D944">
        <v>300</v>
      </c>
    </row>
    <row r="945" spans="1:4" ht="12.75">
      <c r="A945">
        <v>243</v>
      </c>
      <c r="B945">
        <v>37502</v>
      </c>
      <c r="C945" t="s">
        <v>286</v>
      </c>
      <c r="D945">
        <v>400</v>
      </c>
    </row>
    <row r="946" spans="1:4" ht="12.75">
      <c r="A946">
        <v>244</v>
      </c>
      <c r="B946">
        <v>37502</v>
      </c>
      <c r="C946" t="s">
        <v>286</v>
      </c>
      <c r="D946">
        <v>300</v>
      </c>
    </row>
    <row r="947" spans="1:4" ht="12.75">
      <c r="A947">
        <v>245</v>
      </c>
      <c r="B947">
        <v>37502</v>
      </c>
      <c r="C947" t="s">
        <v>286</v>
      </c>
      <c r="D947">
        <v>300</v>
      </c>
    </row>
    <row r="948" spans="1:4" ht="12.75">
      <c r="A948">
        <v>246</v>
      </c>
      <c r="B948">
        <v>37502</v>
      </c>
      <c r="C948" t="s">
        <v>286</v>
      </c>
      <c r="D948">
        <v>300</v>
      </c>
    </row>
    <row r="949" spans="1:4" ht="12.75">
      <c r="A949">
        <v>247</v>
      </c>
      <c r="B949">
        <v>37502</v>
      </c>
      <c r="C949" t="s">
        <v>286</v>
      </c>
      <c r="D949">
        <v>300</v>
      </c>
    </row>
    <row r="950" spans="1:4" ht="12.75">
      <c r="A950">
        <v>247</v>
      </c>
      <c r="B950">
        <v>37901</v>
      </c>
      <c r="C950" t="s">
        <v>288</v>
      </c>
      <c r="D950">
        <v>148</v>
      </c>
    </row>
    <row r="951" spans="1:4" ht="12.75">
      <c r="A951">
        <v>247</v>
      </c>
      <c r="B951">
        <v>26101</v>
      </c>
      <c r="C951" t="s">
        <v>287</v>
      </c>
      <c r="D951">
        <v>852</v>
      </c>
    </row>
    <row r="952" spans="1:4" ht="12.75">
      <c r="A952">
        <v>248</v>
      </c>
      <c r="B952">
        <v>37502</v>
      </c>
      <c r="C952" t="s">
        <v>286</v>
      </c>
      <c r="D952">
        <v>400</v>
      </c>
    </row>
    <row r="953" spans="1:4" ht="12.75">
      <c r="A953">
        <v>249</v>
      </c>
      <c r="B953">
        <v>37502</v>
      </c>
      <c r="C953" t="s">
        <v>286</v>
      </c>
      <c r="D953">
        <v>300</v>
      </c>
    </row>
    <row r="954" spans="1:4" ht="12.75">
      <c r="A954">
        <v>249</v>
      </c>
      <c r="B954">
        <v>37901</v>
      </c>
      <c r="C954" t="s">
        <v>288</v>
      </c>
      <c r="D954">
        <v>148</v>
      </c>
    </row>
    <row r="955" spans="1:4" ht="12.75">
      <c r="A955">
        <v>249</v>
      </c>
      <c r="B955">
        <v>26101</v>
      </c>
      <c r="C955" t="s">
        <v>287</v>
      </c>
      <c r="D955">
        <v>852</v>
      </c>
    </row>
    <row r="956" spans="1:4" ht="12.75">
      <c r="A956">
        <v>250</v>
      </c>
      <c r="B956">
        <v>37502</v>
      </c>
      <c r="C956" t="s">
        <v>286</v>
      </c>
      <c r="D956">
        <v>300</v>
      </c>
    </row>
    <row r="957" spans="1:4" ht="12.75">
      <c r="A957">
        <v>251</v>
      </c>
      <c r="B957">
        <v>37502</v>
      </c>
      <c r="C957" t="s">
        <v>286</v>
      </c>
      <c r="D957">
        <v>500</v>
      </c>
    </row>
    <row r="958" spans="1:4" ht="12.75">
      <c r="A958">
        <v>251</v>
      </c>
      <c r="B958">
        <v>37901</v>
      </c>
      <c r="C958" t="s">
        <v>288</v>
      </c>
      <c r="D958">
        <v>64</v>
      </c>
    </row>
    <row r="959" spans="1:4" ht="12.75">
      <c r="A959">
        <v>251</v>
      </c>
      <c r="B959">
        <v>26101</v>
      </c>
      <c r="C959" t="s">
        <v>287</v>
      </c>
      <c r="D959">
        <v>1136</v>
      </c>
    </row>
    <row r="960" spans="1:4" ht="12.75">
      <c r="A960">
        <v>252</v>
      </c>
      <c r="B960">
        <v>37502</v>
      </c>
      <c r="C960" t="s">
        <v>286</v>
      </c>
      <c r="D960">
        <v>300</v>
      </c>
    </row>
    <row r="961" spans="1:4" ht="12.75">
      <c r="A961">
        <v>253</v>
      </c>
      <c r="B961">
        <v>37502</v>
      </c>
      <c r="C961" t="s">
        <v>286</v>
      </c>
      <c r="D961">
        <v>300</v>
      </c>
    </row>
    <row r="962" spans="1:4" ht="12.75">
      <c r="A962">
        <v>253</v>
      </c>
      <c r="B962">
        <v>26101</v>
      </c>
      <c r="C962" t="s">
        <v>287</v>
      </c>
      <c r="D962">
        <v>600</v>
      </c>
    </row>
    <row r="963" spans="1:4" ht="12.75">
      <c r="A963">
        <v>254</v>
      </c>
      <c r="B963">
        <v>37502</v>
      </c>
      <c r="C963" t="s">
        <v>286</v>
      </c>
      <c r="D963">
        <v>400</v>
      </c>
    </row>
    <row r="964" spans="1:4" ht="12.75">
      <c r="A964">
        <v>255</v>
      </c>
      <c r="B964">
        <v>37502</v>
      </c>
      <c r="C964" t="s">
        <v>286</v>
      </c>
      <c r="D964">
        <v>300</v>
      </c>
    </row>
    <row r="965" spans="1:4" ht="12.75">
      <c r="A965">
        <v>255</v>
      </c>
      <c r="B965">
        <v>26101</v>
      </c>
      <c r="C965" t="s">
        <v>287</v>
      </c>
      <c r="D965">
        <v>800</v>
      </c>
    </row>
    <row r="966" spans="1:4" ht="12.75">
      <c r="A966">
        <v>256</v>
      </c>
      <c r="B966">
        <v>37502</v>
      </c>
      <c r="C966" t="s">
        <v>286</v>
      </c>
      <c r="D966">
        <v>400</v>
      </c>
    </row>
    <row r="967" spans="1:4" ht="12.75">
      <c r="A967">
        <v>256</v>
      </c>
      <c r="B967">
        <v>37901</v>
      </c>
      <c r="C967" t="s">
        <v>288</v>
      </c>
      <c r="D967">
        <v>212</v>
      </c>
    </row>
    <row r="968" spans="1:4" ht="12.75">
      <c r="A968">
        <v>256</v>
      </c>
      <c r="B968">
        <v>26101</v>
      </c>
      <c r="C968" t="s">
        <v>287</v>
      </c>
      <c r="D968">
        <v>1352</v>
      </c>
    </row>
    <row r="969" spans="1:4" ht="12.75">
      <c r="A969">
        <v>257</v>
      </c>
      <c r="B969">
        <v>37502</v>
      </c>
      <c r="C969" t="s">
        <v>286</v>
      </c>
      <c r="D969">
        <v>300</v>
      </c>
    </row>
    <row r="970" spans="1:4" ht="12.75">
      <c r="A970">
        <v>258</v>
      </c>
      <c r="B970">
        <v>37502</v>
      </c>
      <c r="C970" t="s">
        <v>286</v>
      </c>
      <c r="D970">
        <v>400</v>
      </c>
    </row>
    <row r="971" spans="1:4" ht="12.75">
      <c r="A971">
        <v>259</v>
      </c>
      <c r="B971">
        <v>37502</v>
      </c>
      <c r="C971" t="s">
        <v>286</v>
      </c>
      <c r="D971">
        <v>300</v>
      </c>
    </row>
    <row r="972" spans="1:4" ht="12.75">
      <c r="A972">
        <v>260</v>
      </c>
      <c r="B972">
        <v>37502</v>
      </c>
      <c r="C972" t="s">
        <v>286</v>
      </c>
      <c r="D972">
        <v>300</v>
      </c>
    </row>
    <row r="973" spans="1:4" ht="12.75">
      <c r="A973">
        <v>261</v>
      </c>
      <c r="B973">
        <v>37502</v>
      </c>
      <c r="C973" t="s">
        <v>286</v>
      </c>
      <c r="D973">
        <v>400</v>
      </c>
    </row>
    <row r="974" spans="1:4" ht="12.75">
      <c r="A974">
        <v>262</v>
      </c>
      <c r="B974">
        <v>37502</v>
      </c>
      <c r="C974" t="s">
        <v>286</v>
      </c>
      <c r="D974">
        <v>400</v>
      </c>
    </row>
    <row r="975" spans="1:4" ht="12.75">
      <c r="A975">
        <v>263</v>
      </c>
      <c r="B975">
        <v>37502</v>
      </c>
      <c r="C975" t="s">
        <v>286</v>
      </c>
      <c r="D975">
        <v>300</v>
      </c>
    </row>
    <row r="976" spans="1:4" ht="12.75">
      <c r="A976">
        <v>263</v>
      </c>
      <c r="B976">
        <v>26101</v>
      </c>
      <c r="C976" t="s">
        <v>287</v>
      </c>
      <c r="D976">
        <v>1650</v>
      </c>
    </row>
    <row r="977" spans="1:4" ht="12.75">
      <c r="A977">
        <v>264</v>
      </c>
      <c r="B977">
        <v>37502</v>
      </c>
      <c r="C977" t="s">
        <v>286</v>
      </c>
      <c r="D977">
        <v>300</v>
      </c>
    </row>
    <row r="978" spans="1:4" ht="12.75">
      <c r="A978">
        <v>264</v>
      </c>
      <c r="B978">
        <v>26101</v>
      </c>
      <c r="C978" t="s">
        <v>287</v>
      </c>
      <c r="D978">
        <v>1000</v>
      </c>
    </row>
    <row r="979" spans="1:4" ht="12.75">
      <c r="A979">
        <v>265</v>
      </c>
      <c r="B979">
        <v>37502</v>
      </c>
      <c r="C979" t="s">
        <v>286</v>
      </c>
      <c r="D979">
        <v>400</v>
      </c>
    </row>
    <row r="980" spans="1:4" ht="12.75">
      <c r="A980">
        <v>266</v>
      </c>
      <c r="B980">
        <v>37502</v>
      </c>
      <c r="C980" t="s">
        <v>286</v>
      </c>
      <c r="D980">
        <v>400</v>
      </c>
    </row>
    <row r="981" spans="1:4" ht="12.75">
      <c r="A981">
        <v>267</v>
      </c>
      <c r="B981">
        <v>37502</v>
      </c>
      <c r="C981" t="s">
        <v>286</v>
      </c>
      <c r="D981">
        <v>400</v>
      </c>
    </row>
    <row r="982" spans="1:4" ht="12.75">
      <c r="A982">
        <v>268</v>
      </c>
      <c r="B982">
        <v>37502</v>
      </c>
      <c r="C982" t="s">
        <v>286</v>
      </c>
      <c r="D982">
        <v>400</v>
      </c>
    </row>
    <row r="983" spans="1:4" ht="12.75">
      <c r="A983">
        <v>269</v>
      </c>
      <c r="B983">
        <v>37502</v>
      </c>
      <c r="C983" t="s">
        <v>286</v>
      </c>
      <c r="D983">
        <v>400</v>
      </c>
    </row>
    <row r="984" spans="1:4" ht="12.75">
      <c r="A984">
        <v>270</v>
      </c>
      <c r="B984">
        <v>37502</v>
      </c>
      <c r="C984" t="s">
        <v>286</v>
      </c>
      <c r="D984">
        <v>300</v>
      </c>
    </row>
    <row r="985" spans="1:4" ht="12.75">
      <c r="A985">
        <v>270</v>
      </c>
      <c r="B985">
        <v>26101</v>
      </c>
      <c r="C985" t="s">
        <v>287</v>
      </c>
      <c r="D985">
        <v>1000</v>
      </c>
    </row>
    <row r="986" spans="1:4" ht="12.75">
      <c r="A986">
        <v>271</v>
      </c>
      <c r="B986">
        <v>37502</v>
      </c>
      <c r="C986" t="s">
        <v>286</v>
      </c>
      <c r="D986">
        <v>500</v>
      </c>
    </row>
    <row r="987" spans="1:4" ht="12.75">
      <c r="A987">
        <v>271</v>
      </c>
      <c r="B987">
        <v>26101</v>
      </c>
      <c r="C987" t="s">
        <v>287</v>
      </c>
      <c r="D987">
        <v>1200</v>
      </c>
    </row>
    <row r="988" spans="1:4" ht="12.75">
      <c r="A988">
        <v>272</v>
      </c>
      <c r="B988">
        <v>37502</v>
      </c>
      <c r="C988" t="s">
        <v>286</v>
      </c>
      <c r="D988">
        <v>300</v>
      </c>
    </row>
    <row r="989" spans="1:4" ht="12.75">
      <c r="A989">
        <v>273</v>
      </c>
      <c r="B989">
        <v>37502</v>
      </c>
      <c r="C989" t="s">
        <v>286</v>
      </c>
      <c r="D989">
        <v>300</v>
      </c>
    </row>
    <row r="990" spans="1:4" ht="12.75">
      <c r="A990">
        <v>273</v>
      </c>
      <c r="B990">
        <v>26101</v>
      </c>
      <c r="C990" t="s">
        <v>287</v>
      </c>
      <c r="D990">
        <v>1282</v>
      </c>
    </row>
    <row r="991" spans="1:4" ht="12.75">
      <c r="A991">
        <v>274</v>
      </c>
      <c r="B991">
        <v>37502</v>
      </c>
      <c r="C991" t="s">
        <v>286</v>
      </c>
      <c r="D991">
        <v>300</v>
      </c>
    </row>
    <row r="992" spans="1:4" ht="12.75">
      <c r="A992">
        <v>275</v>
      </c>
      <c r="B992">
        <v>37502</v>
      </c>
      <c r="C992" t="s">
        <v>286</v>
      </c>
      <c r="D992">
        <v>300</v>
      </c>
    </row>
    <row r="993" spans="1:4" ht="12.75">
      <c r="A993">
        <v>275</v>
      </c>
      <c r="B993">
        <v>26101</v>
      </c>
      <c r="C993" t="s">
        <v>287</v>
      </c>
      <c r="D993">
        <v>700</v>
      </c>
    </row>
    <row r="994" spans="1:4" ht="12.75">
      <c r="A994">
        <v>276</v>
      </c>
      <c r="B994">
        <v>37502</v>
      </c>
      <c r="C994" t="s">
        <v>286</v>
      </c>
      <c r="D994">
        <v>300</v>
      </c>
    </row>
    <row r="995" spans="1:4" ht="12.75">
      <c r="A995">
        <v>276</v>
      </c>
      <c r="B995">
        <v>26101</v>
      </c>
      <c r="C995" t="s">
        <v>287</v>
      </c>
      <c r="D995">
        <v>1405</v>
      </c>
    </row>
    <row r="996" spans="1:4" ht="12.75">
      <c r="A996">
        <v>277</v>
      </c>
      <c r="B996">
        <v>37502</v>
      </c>
      <c r="C996" t="s">
        <v>286</v>
      </c>
      <c r="D996">
        <v>300</v>
      </c>
    </row>
    <row r="997" spans="1:4" ht="12.75">
      <c r="A997">
        <v>278</v>
      </c>
      <c r="B997">
        <v>37502</v>
      </c>
      <c r="C997" t="s">
        <v>286</v>
      </c>
      <c r="D997">
        <v>500</v>
      </c>
    </row>
    <row r="998" spans="1:4" ht="12.75">
      <c r="A998">
        <v>278</v>
      </c>
      <c r="B998">
        <v>37901</v>
      </c>
      <c r="C998" t="s">
        <v>288</v>
      </c>
      <c r="D998">
        <v>212</v>
      </c>
    </row>
    <row r="999" spans="1:4" ht="12.75">
      <c r="A999">
        <v>278</v>
      </c>
      <c r="B999">
        <v>26101</v>
      </c>
      <c r="C999" t="s">
        <v>287</v>
      </c>
      <c r="D999">
        <v>980</v>
      </c>
    </row>
    <row r="1000" spans="1:4" ht="12.75">
      <c r="A1000">
        <v>279</v>
      </c>
      <c r="B1000">
        <v>37501</v>
      </c>
      <c r="C1000" t="s">
        <v>1124</v>
      </c>
      <c r="D1000" s="34">
        <v>850</v>
      </c>
    </row>
    <row r="1001" spans="1:4" ht="12.75">
      <c r="A1001">
        <v>279</v>
      </c>
      <c r="B1001">
        <v>37502</v>
      </c>
      <c r="C1001" t="s">
        <v>286</v>
      </c>
      <c r="D1001" s="34">
        <v>400</v>
      </c>
    </row>
    <row r="1002" spans="1:4" ht="12.75">
      <c r="A1002">
        <v>279</v>
      </c>
      <c r="B1002">
        <v>26101</v>
      </c>
      <c r="C1002" t="s">
        <v>1125</v>
      </c>
      <c r="D1002" s="34">
        <v>800</v>
      </c>
    </row>
    <row r="1003" spans="1:4" ht="12.75">
      <c r="A1003">
        <v>280</v>
      </c>
      <c r="B1003">
        <v>37501</v>
      </c>
      <c r="C1003" t="s">
        <v>1124</v>
      </c>
      <c r="D1003" s="34">
        <v>850</v>
      </c>
    </row>
    <row r="1004" spans="1:4" ht="12.75">
      <c r="A1004">
        <v>280</v>
      </c>
      <c r="B1004">
        <v>37502</v>
      </c>
      <c r="C1004" t="s">
        <v>286</v>
      </c>
      <c r="D1004" s="34">
        <v>400</v>
      </c>
    </row>
    <row r="1005" spans="1:4" ht="12.75">
      <c r="A1005">
        <v>280</v>
      </c>
      <c r="B1005">
        <v>26101</v>
      </c>
      <c r="C1005" t="s">
        <v>1125</v>
      </c>
      <c r="D1005" s="34">
        <v>800</v>
      </c>
    </row>
    <row r="1006" spans="1:4" ht="12.75">
      <c r="A1006">
        <v>281</v>
      </c>
      <c r="B1006">
        <v>37501</v>
      </c>
      <c r="C1006" t="s">
        <v>1124</v>
      </c>
      <c r="D1006" s="34">
        <v>1700</v>
      </c>
    </row>
    <row r="1007" spans="1:4" ht="12.75">
      <c r="A1007">
        <v>281</v>
      </c>
      <c r="B1007">
        <v>37502</v>
      </c>
      <c r="C1007" t="s">
        <v>286</v>
      </c>
      <c r="D1007" s="34">
        <v>400</v>
      </c>
    </row>
    <row r="1008" spans="1:4" ht="12.75">
      <c r="A1008">
        <v>281</v>
      </c>
      <c r="B1008">
        <v>26101</v>
      </c>
      <c r="C1008" t="s">
        <v>1125</v>
      </c>
      <c r="D1008" s="34">
        <v>2400</v>
      </c>
    </row>
    <row r="1009" spans="1:4" ht="12.75">
      <c r="A1009">
        <v>282</v>
      </c>
      <c r="B1009">
        <v>37501</v>
      </c>
      <c r="C1009" t="s">
        <v>1124</v>
      </c>
      <c r="D1009" s="34">
        <v>1400</v>
      </c>
    </row>
    <row r="1010" spans="1:4" ht="12.75">
      <c r="A1010">
        <v>282</v>
      </c>
      <c r="B1010">
        <v>37502</v>
      </c>
      <c r="C1010" t="s">
        <v>286</v>
      </c>
      <c r="D1010" s="34">
        <v>300</v>
      </c>
    </row>
    <row r="1011" spans="1:4" ht="12.75">
      <c r="A1011">
        <v>283</v>
      </c>
      <c r="B1011">
        <v>37501</v>
      </c>
      <c r="C1011" t="s">
        <v>1124</v>
      </c>
      <c r="D1011" s="34">
        <v>1700</v>
      </c>
    </row>
    <row r="1012" spans="1:4" ht="12.75">
      <c r="A1012">
        <v>283</v>
      </c>
      <c r="B1012">
        <v>37502</v>
      </c>
      <c r="C1012" t="s">
        <v>286</v>
      </c>
      <c r="D1012" s="34">
        <v>400</v>
      </c>
    </row>
    <row r="1013" spans="1:4" ht="12.75">
      <c r="A1013">
        <v>284</v>
      </c>
      <c r="B1013">
        <v>37501</v>
      </c>
      <c r="C1013" t="s">
        <v>1124</v>
      </c>
      <c r="D1013" s="34">
        <v>700</v>
      </c>
    </row>
    <row r="1014" spans="1:4" ht="12.75">
      <c r="A1014">
        <v>284</v>
      </c>
      <c r="B1014">
        <v>37502</v>
      </c>
      <c r="C1014" t="s">
        <v>286</v>
      </c>
      <c r="D1014" s="34">
        <v>300</v>
      </c>
    </row>
    <row r="1015" spans="1:4" ht="12.75">
      <c r="A1015">
        <v>284</v>
      </c>
      <c r="B1015">
        <v>26101</v>
      </c>
      <c r="C1015" t="s">
        <v>1125</v>
      </c>
      <c r="D1015" s="34">
        <v>800</v>
      </c>
    </row>
    <row r="1016" spans="1:4" ht="12.75">
      <c r="A1016">
        <v>285</v>
      </c>
      <c r="B1016">
        <v>37501</v>
      </c>
      <c r="C1016" t="s">
        <v>1124</v>
      </c>
      <c r="D1016" s="34">
        <v>850</v>
      </c>
    </row>
    <row r="1017" spans="1:4" ht="12.75">
      <c r="A1017">
        <v>285</v>
      </c>
      <c r="B1017">
        <v>37502</v>
      </c>
      <c r="C1017" t="s">
        <v>286</v>
      </c>
      <c r="D1017" s="34">
        <v>400</v>
      </c>
    </row>
    <row r="1018" spans="1:4" ht="12.75">
      <c r="A1018">
        <v>285</v>
      </c>
      <c r="B1018">
        <v>26101</v>
      </c>
      <c r="C1018" t="s">
        <v>1125</v>
      </c>
      <c r="D1018" s="34">
        <v>1250</v>
      </c>
    </row>
    <row r="1019" spans="1:4" ht="12.75">
      <c r="A1019">
        <v>286</v>
      </c>
      <c r="B1019">
        <v>37501</v>
      </c>
      <c r="C1019" t="s">
        <v>1124</v>
      </c>
      <c r="D1019" s="34">
        <v>850</v>
      </c>
    </row>
    <row r="1020" spans="1:4" ht="12.75">
      <c r="A1020">
        <v>286</v>
      </c>
      <c r="B1020">
        <v>37502</v>
      </c>
      <c r="C1020" t="s">
        <v>286</v>
      </c>
      <c r="D1020" s="34">
        <v>400</v>
      </c>
    </row>
    <row r="1021" spans="1:4" ht="12.75">
      <c r="A1021">
        <v>287</v>
      </c>
      <c r="B1021">
        <v>37501</v>
      </c>
      <c r="C1021" t="s">
        <v>1124</v>
      </c>
      <c r="D1021" s="34">
        <v>700</v>
      </c>
    </row>
    <row r="1022" spans="1:4" ht="12.75">
      <c r="A1022">
        <v>287</v>
      </c>
      <c r="B1022">
        <v>37502</v>
      </c>
      <c r="C1022" t="s">
        <v>286</v>
      </c>
      <c r="D1022">
        <v>300</v>
      </c>
    </row>
    <row r="1023" spans="1:4" ht="12.75">
      <c r="A1023">
        <v>288</v>
      </c>
      <c r="B1023">
        <v>37501</v>
      </c>
      <c r="C1023" t="s">
        <v>1124</v>
      </c>
      <c r="D1023" s="34">
        <v>700</v>
      </c>
    </row>
    <row r="1024" spans="1:4" ht="12.75">
      <c r="A1024">
        <v>288</v>
      </c>
      <c r="B1024">
        <v>37502</v>
      </c>
      <c r="C1024" t="s">
        <v>286</v>
      </c>
      <c r="D1024" s="34">
        <v>300</v>
      </c>
    </row>
    <row r="1025" spans="1:4" ht="12.75">
      <c r="A1025">
        <v>289</v>
      </c>
      <c r="B1025">
        <v>37501</v>
      </c>
      <c r="C1025" t="s">
        <v>1124</v>
      </c>
      <c r="D1025" s="34">
        <v>850</v>
      </c>
    </row>
    <row r="1026" spans="1:4" ht="12.75">
      <c r="A1026">
        <v>289</v>
      </c>
      <c r="B1026">
        <v>37502</v>
      </c>
      <c r="C1026" t="s">
        <v>286</v>
      </c>
      <c r="D1026" s="34">
        <v>400</v>
      </c>
    </row>
    <row r="1027" spans="1:4" ht="12.75">
      <c r="A1027">
        <v>289</v>
      </c>
      <c r="B1027">
        <v>26101</v>
      </c>
      <c r="C1027" t="s">
        <v>1125</v>
      </c>
      <c r="D1027" s="34">
        <v>800</v>
      </c>
    </row>
    <row r="1028" spans="1:4" ht="12.75">
      <c r="A1028">
        <v>290</v>
      </c>
      <c r="B1028">
        <v>37501</v>
      </c>
      <c r="C1028" t="s">
        <v>1124</v>
      </c>
      <c r="D1028" s="34">
        <v>1400</v>
      </c>
    </row>
    <row r="1029" spans="1:4" ht="12.75">
      <c r="A1029">
        <v>290</v>
      </c>
      <c r="B1029">
        <v>37502</v>
      </c>
      <c r="C1029" t="s">
        <v>286</v>
      </c>
      <c r="D1029" s="34">
        <v>300</v>
      </c>
    </row>
    <row r="1030" spans="1:4" ht="12.75">
      <c r="A1030">
        <v>290</v>
      </c>
      <c r="B1030">
        <v>26101</v>
      </c>
      <c r="C1030" t="s">
        <v>1125</v>
      </c>
      <c r="D1030" s="34">
        <v>2347.11</v>
      </c>
    </row>
    <row r="1031" spans="1:4" ht="12.75">
      <c r="A1031">
        <v>290</v>
      </c>
      <c r="B1031">
        <v>37901</v>
      </c>
      <c r="C1031" t="s">
        <v>288</v>
      </c>
      <c r="D1031">
        <v>262</v>
      </c>
    </row>
    <row r="1032" spans="1:4" ht="12.75">
      <c r="A1032">
        <v>291</v>
      </c>
      <c r="B1032">
        <v>37501</v>
      </c>
      <c r="C1032" t="s">
        <v>1124</v>
      </c>
      <c r="D1032" s="34">
        <v>2850</v>
      </c>
    </row>
    <row r="1033" spans="1:4" ht="12.75">
      <c r="A1033">
        <v>292</v>
      </c>
      <c r="B1033">
        <v>37501</v>
      </c>
      <c r="C1033" t="s">
        <v>1124</v>
      </c>
      <c r="D1033" s="34">
        <v>2850</v>
      </c>
    </row>
    <row r="1034" spans="1:4" ht="12.75">
      <c r="A1034">
        <v>293</v>
      </c>
      <c r="B1034">
        <v>37501</v>
      </c>
      <c r="C1034" t="s">
        <v>1124</v>
      </c>
      <c r="D1034" s="34">
        <v>1400</v>
      </c>
    </row>
    <row r="1035" spans="1:4" ht="12.75">
      <c r="A1035">
        <v>293</v>
      </c>
      <c r="B1035">
        <v>37502</v>
      </c>
      <c r="C1035" t="s">
        <v>286</v>
      </c>
      <c r="D1035" s="34">
        <v>300</v>
      </c>
    </row>
    <row r="1036" spans="1:4" ht="12.75">
      <c r="A1036">
        <v>294</v>
      </c>
      <c r="B1036">
        <v>37501</v>
      </c>
      <c r="C1036" t="s">
        <v>1124</v>
      </c>
      <c r="D1036" s="34">
        <v>1400</v>
      </c>
    </row>
    <row r="1037" spans="1:4" ht="12.75">
      <c r="A1037">
        <v>294</v>
      </c>
      <c r="B1037">
        <v>37502</v>
      </c>
      <c r="C1037" t="s">
        <v>286</v>
      </c>
      <c r="D1037" s="34">
        <v>300</v>
      </c>
    </row>
    <row r="1038" spans="1:4" ht="12.75">
      <c r="A1038">
        <v>295</v>
      </c>
      <c r="B1038">
        <v>37501</v>
      </c>
      <c r="C1038" t="s">
        <v>1124</v>
      </c>
      <c r="D1038" s="34">
        <v>1700</v>
      </c>
    </row>
    <row r="1039" spans="1:4" ht="12.75">
      <c r="A1039">
        <v>295</v>
      </c>
      <c r="B1039">
        <v>37502</v>
      </c>
      <c r="C1039" t="s">
        <v>286</v>
      </c>
      <c r="D1039" s="34">
        <v>400</v>
      </c>
    </row>
    <row r="1040" spans="1:4" ht="12.75">
      <c r="A1040">
        <v>295</v>
      </c>
      <c r="B1040">
        <v>37901</v>
      </c>
      <c r="C1040" t="s">
        <v>288</v>
      </c>
      <c r="D1040" s="34">
        <v>336</v>
      </c>
    </row>
    <row r="1041" spans="1:4" ht="12.75">
      <c r="A1041">
        <v>295</v>
      </c>
      <c r="B1041">
        <v>26101</v>
      </c>
      <c r="C1041" t="s">
        <v>1125</v>
      </c>
      <c r="D1041" s="34">
        <v>1860.15</v>
      </c>
    </row>
    <row r="1042" spans="1:4" ht="12.75">
      <c r="A1042">
        <v>296</v>
      </c>
      <c r="B1042">
        <v>37501</v>
      </c>
      <c r="C1042" t="s">
        <v>1124</v>
      </c>
      <c r="D1042" s="34">
        <v>850</v>
      </c>
    </row>
    <row r="1043" spans="1:4" ht="12.75">
      <c r="A1043">
        <v>296</v>
      </c>
      <c r="B1043">
        <v>37502</v>
      </c>
      <c r="C1043" t="s">
        <v>286</v>
      </c>
      <c r="D1043" s="34">
        <v>400</v>
      </c>
    </row>
    <row r="1044" spans="1:4" ht="12.75">
      <c r="A1044">
        <v>296</v>
      </c>
      <c r="B1044">
        <v>26101</v>
      </c>
      <c r="C1044" t="s">
        <v>1125</v>
      </c>
      <c r="D1044" s="34">
        <v>1200</v>
      </c>
    </row>
    <row r="1045" spans="1:4" ht="12.75">
      <c r="A1045">
        <v>297</v>
      </c>
      <c r="B1045">
        <v>37501</v>
      </c>
      <c r="C1045" t="s">
        <v>1124</v>
      </c>
      <c r="D1045" s="34">
        <v>700</v>
      </c>
    </row>
    <row r="1046" spans="1:4" ht="12.75">
      <c r="A1046">
        <v>297</v>
      </c>
      <c r="B1046">
        <v>37502</v>
      </c>
      <c r="C1046" t="s">
        <v>286</v>
      </c>
      <c r="D1046" s="34">
        <v>300</v>
      </c>
    </row>
    <row r="1047" spans="1:4" ht="12.75">
      <c r="A1047">
        <v>298</v>
      </c>
      <c r="B1047">
        <v>37502</v>
      </c>
      <c r="C1047" t="s">
        <v>286</v>
      </c>
      <c r="D1047" s="34">
        <v>300</v>
      </c>
    </row>
    <row r="1048" spans="1:4" ht="12.75">
      <c r="A1048">
        <v>298</v>
      </c>
      <c r="B1048">
        <v>26101</v>
      </c>
      <c r="C1048" t="s">
        <v>1125</v>
      </c>
      <c r="D1048" s="34">
        <v>1200</v>
      </c>
    </row>
    <row r="1049" spans="1:4" ht="12.75">
      <c r="A1049">
        <v>299</v>
      </c>
      <c r="B1049">
        <v>37502</v>
      </c>
      <c r="C1049" t="s">
        <v>286</v>
      </c>
      <c r="D1049" s="34">
        <v>300</v>
      </c>
    </row>
    <row r="1050" spans="1:4" ht="12.75">
      <c r="A1050">
        <v>299</v>
      </c>
      <c r="B1050">
        <v>26101</v>
      </c>
      <c r="C1050" t="s">
        <v>1125</v>
      </c>
      <c r="D1050" s="34">
        <v>1200</v>
      </c>
    </row>
    <row r="1051" spans="1:4" ht="12.75">
      <c r="A1051">
        <v>300</v>
      </c>
      <c r="B1051">
        <v>37502</v>
      </c>
      <c r="C1051" t="s">
        <v>286</v>
      </c>
      <c r="D1051" s="34">
        <v>400</v>
      </c>
    </row>
    <row r="1052" spans="1:4" ht="12.75">
      <c r="A1052">
        <v>301</v>
      </c>
      <c r="B1052">
        <v>37502</v>
      </c>
      <c r="C1052" t="s">
        <v>286</v>
      </c>
      <c r="D1052" s="34">
        <v>400</v>
      </c>
    </row>
    <row r="1053" spans="1:4" ht="12.75">
      <c r="A1053">
        <v>302</v>
      </c>
      <c r="B1053">
        <v>37502</v>
      </c>
      <c r="C1053" t="s">
        <v>286</v>
      </c>
      <c r="D1053" s="34">
        <v>400</v>
      </c>
    </row>
    <row r="1054" spans="1:4" ht="12.75">
      <c r="A1054">
        <v>302</v>
      </c>
      <c r="B1054">
        <v>26101</v>
      </c>
      <c r="C1054" t="s">
        <v>1125</v>
      </c>
      <c r="D1054" s="34">
        <v>800</v>
      </c>
    </row>
    <row r="1055" spans="1:4" ht="12.75">
      <c r="A1055">
        <v>303</v>
      </c>
      <c r="B1055">
        <v>37502</v>
      </c>
      <c r="C1055" t="s">
        <v>286</v>
      </c>
      <c r="D1055" s="34">
        <v>400</v>
      </c>
    </row>
    <row r="1056" spans="1:4" ht="12.75">
      <c r="A1056">
        <v>304</v>
      </c>
      <c r="B1056">
        <v>37502</v>
      </c>
      <c r="C1056" t="s">
        <v>286</v>
      </c>
      <c r="D1056" s="34">
        <v>400</v>
      </c>
    </row>
    <row r="1057" spans="1:4" ht="12.75">
      <c r="A1057">
        <v>305</v>
      </c>
      <c r="B1057">
        <v>37502</v>
      </c>
      <c r="C1057" t="s">
        <v>286</v>
      </c>
      <c r="D1057" s="34">
        <v>400</v>
      </c>
    </row>
    <row r="1058" spans="1:4" ht="12.75">
      <c r="A1058">
        <v>306</v>
      </c>
      <c r="B1058">
        <v>37502</v>
      </c>
      <c r="C1058" t="s">
        <v>286</v>
      </c>
      <c r="D1058" s="34">
        <v>300</v>
      </c>
    </row>
    <row r="1059" spans="1:4" ht="12.75">
      <c r="A1059">
        <v>306</v>
      </c>
      <c r="B1059">
        <v>26101</v>
      </c>
      <c r="C1059" t="s">
        <v>1125</v>
      </c>
      <c r="D1059" s="34">
        <v>1200</v>
      </c>
    </row>
    <row r="1060" spans="1:4" ht="12.75">
      <c r="A1060">
        <v>307</v>
      </c>
      <c r="B1060">
        <v>37502</v>
      </c>
      <c r="C1060" t="s">
        <v>286</v>
      </c>
      <c r="D1060" s="34">
        <v>300</v>
      </c>
    </row>
    <row r="1061" spans="1:4" ht="12.75">
      <c r="A1061">
        <v>307</v>
      </c>
      <c r="B1061">
        <v>26101</v>
      </c>
      <c r="C1061" t="s">
        <v>1125</v>
      </c>
      <c r="D1061" s="34">
        <v>800</v>
      </c>
    </row>
    <row r="1062" spans="1:4" ht="12.75">
      <c r="A1062">
        <v>308</v>
      </c>
      <c r="B1062">
        <v>37502</v>
      </c>
      <c r="C1062" t="s">
        <v>286</v>
      </c>
      <c r="D1062" s="34">
        <v>300</v>
      </c>
    </row>
    <row r="1063" spans="1:4" ht="12.75">
      <c r="A1063">
        <v>308</v>
      </c>
      <c r="B1063">
        <v>26101</v>
      </c>
      <c r="C1063" t="s">
        <v>1125</v>
      </c>
      <c r="D1063" s="34">
        <v>800</v>
      </c>
    </row>
    <row r="1064" spans="1:4" ht="12.75">
      <c r="A1064">
        <v>309</v>
      </c>
      <c r="B1064">
        <v>37502</v>
      </c>
      <c r="C1064" t="s">
        <v>286</v>
      </c>
      <c r="D1064" s="34">
        <v>300</v>
      </c>
    </row>
    <row r="1065" spans="1:4" ht="12.75">
      <c r="A1065">
        <v>310</v>
      </c>
      <c r="B1065">
        <v>37502</v>
      </c>
      <c r="C1065" t="s">
        <v>286</v>
      </c>
      <c r="D1065" s="34">
        <v>300</v>
      </c>
    </row>
    <row r="1066" spans="1:4" ht="12.75">
      <c r="A1066">
        <v>311</v>
      </c>
      <c r="B1066">
        <v>37502</v>
      </c>
      <c r="C1066" t="s">
        <v>286</v>
      </c>
      <c r="D1066" s="34">
        <v>300</v>
      </c>
    </row>
    <row r="1067" spans="1:4" ht="12.75">
      <c r="A1067">
        <v>311</v>
      </c>
      <c r="B1067">
        <v>37901</v>
      </c>
      <c r="C1067" t="s">
        <v>288</v>
      </c>
      <c r="D1067" s="34">
        <v>212</v>
      </c>
    </row>
    <row r="1068" spans="1:4" ht="12.75">
      <c r="A1068">
        <v>311</v>
      </c>
      <c r="B1068">
        <v>26101</v>
      </c>
      <c r="C1068" t="s">
        <v>1125</v>
      </c>
      <c r="D1068" s="34">
        <v>1100.17</v>
      </c>
    </row>
    <row r="1069" spans="1:4" ht="12.75">
      <c r="A1069">
        <v>312</v>
      </c>
      <c r="B1069">
        <v>37502</v>
      </c>
      <c r="C1069" t="s">
        <v>286</v>
      </c>
      <c r="D1069" s="34">
        <v>300</v>
      </c>
    </row>
    <row r="1070" spans="1:4" ht="12.75">
      <c r="A1070">
        <v>312</v>
      </c>
      <c r="B1070">
        <v>37901</v>
      </c>
      <c r="C1070" t="s">
        <v>288</v>
      </c>
      <c r="D1070" s="34">
        <v>148</v>
      </c>
    </row>
    <row r="1071" spans="1:4" ht="12.75">
      <c r="A1071">
        <v>312</v>
      </c>
      <c r="B1071">
        <v>26101</v>
      </c>
      <c r="C1071" t="s">
        <v>1125</v>
      </c>
      <c r="D1071" s="34">
        <v>852</v>
      </c>
    </row>
    <row r="1072" spans="1:4" ht="12.75">
      <c r="A1072">
        <v>313</v>
      </c>
      <c r="B1072">
        <v>37502</v>
      </c>
      <c r="C1072" t="s">
        <v>286</v>
      </c>
      <c r="D1072" s="34">
        <v>400</v>
      </c>
    </row>
    <row r="1073" spans="1:4" ht="12.75">
      <c r="A1073">
        <v>314</v>
      </c>
      <c r="B1073">
        <v>37502</v>
      </c>
      <c r="C1073" t="s">
        <v>286</v>
      </c>
      <c r="D1073" s="34">
        <v>300</v>
      </c>
    </row>
    <row r="1074" spans="1:4" ht="12.75">
      <c r="A1074">
        <v>314</v>
      </c>
      <c r="B1074">
        <v>26101</v>
      </c>
      <c r="C1074" t="s">
        <v>1125</v>
      </c>
      <c r="D1074" s="34">
        <v>1200</v>
      </c>
    </row>
    <row r="1075" spans="1:4" ht="12.75">
      <c r="A1075">
        <v>315</v>
      </c>
      <c r="B1075">
        <v>37502</v>
      </c>
      <c r="C1075" t="s">
        <v>286</v>
      </c>
      <c r="D1075" s="34">
        <v>300</v>
      </c>
    </row>
    <row r="1076" spans="1:4" ht="12.75">
      <c r="A1076">
        <v>315</v>
      </c>
      <c r="B1076">
        <v>37901</v>
      </c>
      <c r="C1076" t="s">
        <v>288</v>
      </c>
      <c r="D1076" s="34">
        <v>212</v>
      </c>
    </row>
    <row r="1077" spans="1:4" ht="12.75">
      <c r="A1077">
        <v>315</v>
      </c>
      <c r="B1077">
        <v>26101</v>
      </c>
      <c r="C1077" t="s">
        <v>1125</v>
      </c>
      <c r="D1077" s="34">
        <v>1100</v>
      </c>
    </row>
    <row r="1078" spans="1:4" ht="12.75">
      <c r="A1078">
        <v>316</v>
      </c>
      <c r="B1078">
        <v>37502</v>
      </c>
      <c r="C1078" t="s">
        <v>286</v>
      </c>
      <c r="D1078" s="34">
        <v>300</v>
      </c>
    </row>
    <row r="1079" spans="1:4" ht="12.75">
      <c r="A1079">
        <v>317</v>
      </c>
      <c r="B1079">
        <v>37502</v>
      </c>
      <c r="C1079" t="s">
        <v>286</v>
      </c>
      <c r="D1079" s="34">
        <v>300</v>
      </c>
    </row>
    <row r="1080" spans="1:4" ht="12.75">
      <c r="A1080">
        <v>318</v>
      </c>
      <c r="B1080">
        <v>37502</v>
      </c>
      <c r="C1080" t="s">
        <v>286</v>
      </c>
      <c r="D1080" s="34">
        <v>400</v>
      </c>
    </row>
    <row r="1081" spans="1:4" ht="12.75">
      <c r="A1081">
        <v>319</v>
      </c>
      <c r="B1081">
        <v>37502</v>
      </c>
      <c r="C1081" t="s">
        <v>286</v>
      </c>
      <c r="D1081" s="34">
        <v>300</v>
      </c>
    </row>
    <row r="1082" spans="1:4" ht="12.75">
      <c r="A1082">
        <v>320</v>
      </c>
      <c r="B1082">
        <v>37502</v>
      </c>
      <c r="C1082" t="s">
        <v>286</v>
      </c>
      <c r="D1082" s="34">
        <v>300</v>
      </c>
    </row>
    <row r="1083" spans="1:4" ht="12.75">
      <c r="A1083">
        <v>321</v>
      </c>
      <c r="B1083">
        <v>37502</v>
      </c>
      <c r="C1083" t="s">
        <v>286</v>
      </c>
      <c r="D1083" s="34">
        <v>300</v>
      </c>
    </row>
    <row r="1084" spans="1:4" ht="12.75">
      <c r="A1084">
        <v>321</v>
      </c>
      <c r="B1084">
        <v>37901</v>
      </c>
      <c r="C1084" t="s">
        <v>288</v>
      </c>
      <c r="D1084" s="34">
        <v>148</v>
      </c>
    </row>
    <row r="1085" spans="1:4" ht="12.75">
      <c r="A1085">
        <v>321</v>
      </c>
      <c r="B1085">
        <v>26101</v>
      </c>
      <c r="C1085" t="s">
        <v>1125</v>
      </c>
      <c r="D1085" s="34">
        <v>851.99</v>
      </c>
    </row>
    <row r="1086" spans="1:4" ht="12.75">
      <c r="A1086">
        <v>322</v>
      </c>
      <c r="B1086">
        <v>37502</v>
      </c>
      <c r="C1086" t="s">
        <v>286</v>
      </c>
      <c r="D1086" s="34">
        <v>300</v>
      </c>
    </row>
    <row r="1087" spans="1:4" ht="12.75">
      <c r="A1087">
        <v>322</v>
      </c>
      <c r="B1087">
        <v>37901</v>
      </c>
      <c r="C1087" t="s">
        <v>288</v>
      </c>
      <c r="D1087" s="34">
        <v>212</v>
      </c>
    </row>
    <row r="1088" spans="1:4" ht="12.75">
      <c r="A1088">
        <v>322</v>
      </c>
      <c r="B1088">
        <v>26101</v>
      </c>
      <c r="C1088" t="s">
        <v>1125</v>
      </c>
      <c r="D1088" s="34">
        <v>500</v>
      </c>
    </row>
    <row r="1089" spans="1:4" ht="12.75">
      <c r="A1089">
        <v>323</v>
      </c>
      <c r="B1089">
        <v>37502</v>
      </c>
      <c r="C1089" t="s">
        <v>286</v>
      </c>
      <c r="D1089" s="34">
        <v>300</v>
      </c>
    </row>
    <row r="1090" spans="1:4" ht="12.75">
      <c r="A1090">
        <v>323</v>
      </c>
      <c r="B1090">
        <v>37901</v>
      </c>
      <c r="C1090" t="s">
        <v>288</v>
      </c>
      <c r="D1090" s="34">
        <v>148</v>
      </c>
    </row>
    <row r="1091" spans="1:4" ht="12.75">
      <c r="A1091">
        <v>323</v>
      </c>
      <c r="B1091">
        <v>26101</v>
      </c>
      <c r="C1091" t="s">
        <v>1125</v>
      </c>
      <c r="D1091" s="34">
        <v>772</v>
      </c>
    </row>
    <row r="1092" spans="1:4" ht="12.75">
      <c r="A1092">
        <v>324</v>
      </c>
      <c r="B1092">
        <v>37502</v>
      </c>
      <c r="C1092" t="s">
        <v>286</v>
      </c>
      <c r="D1092" s="34">
        <v>400</v>
      </c>
    </row>
    <row r="1093" spans="1:4" ht="12.75">
      <c r="A1093">
        <v>325</v>
      </c>
      <c r="B1093">
        <v>37502</v>
      </c>
      <c r="C1093" t="s">
        <v>286</v>
      </c>
      <c r="D1093" s="34">
        <v>300</v>
      </c>
    </row>
    <row r="1094" spans="1:4" ht="12.75">
      <c r="A1094">
        <v>326</v>
      </c>
      <c r="B1094">
        <v>37502</v>
      </c>
      <c r="C1094" t="s">
        <v>286</v>
      </c>
      <c r="D1094" s="34">
        <v>300</v>
      </c>
    </row>
    <row r="1095" spans="1:4" ht="12.75">
      <c r="A1095">
        <v>327</v>
      </c>
      <c r="B1095">
        <v>37502</v>
      </c>
      <c r="C1095" t="s">
        <v>286</v>
      </c>
      <c r="D1095" s="34">
        <v>300</v>
      </c>
    </row>
    <row r="1096" spans="1:4" ht="12.75">
      <c r="A1096">
        <v>328</v>
      </c>
      <c r="B1096">
        <v>37502</v>
      </c>
      <c r="C1096" t="s">
        <v>286</v>
      </c>
      <c r="D1096" s="34">
        <v>300</v>
      </c>
    </row>
    <row r="1097" spans="1:4" ht="12.75">
      <c r="A1097">
        <v>328</v>
      </c>
      <c r="B1097">
        <v>37901</v>
      </c>
      <c r="C1097" t="s">
        <v>288</v>
      </c>
      <c r="D1097" s="34">
        <v>148</v>
      </c>
    </row>
    <row r="1098" spans="1:4" ht="12.75">
      <c r="A1098">
        <v>328</v>
      </c>
      <c r="B1098">
        <v>26101</v>
      </c>
      <c r="C1098" t="s">
        <v>1125</v>
      </c>
      <c r="D1098" s="34">
        <v>852</v>
      </c>
    </row>
    <row r="1099" spans="1:4" ht="12.75">
      <c r="A1099">
        <v>329</v>
      </c>
      <c r="B1099">
        <v>37502</v>
      </c>
      <c r="C1099" t="s">
        <v>286</v>
      </c>
      <c r="D1099" s="34">
        <v>400</v>
      </c>
    </row>
    <row r="1100" spans="1:4" ht="12.75">
      <c r="A1100">
        <v>329</v>
      </c>
      <c r="B1100">
        <v>37901</v>
      </c>
      <c r="C1100" t="s">
        <v>288</v>
      </c>
      <c r="D1100" s="34">
        <v>148</v>
      </c>
    </row>
    <row r="1101" spans="1:4" ht="12.75">
      <c r="A1101">
        <v>329</v>
      </c>
      <c r="B1101">
        <v>26101</v>
      </c>
      <c r="C1101" t="s">
        <v>1125</v>
      </c>
      <c r="D1101" s="34">
        <v>500</v>
      </c>
    </row>
    <row r="1102" spans="1:4" ht="12.75">
      <c r="A1102">
        <v>330</v>
      </c>
      <c r="B1102">
        <v>37502</v>
      </c>
      <c r="C1102" t="s">
        <v>286</v>
      </c>
      <c r="D1102" s="34">
        <v>300</v>
      </c>
    </row>
    <row r="1103" spans="1:4" ht="12.75">
      <c r="A1103">
        <v>331</v>
      </c>
      <c r="B1103">
        <v>37502</v>
      </c>
      <c r="C1103" t="s">
        <v>286</v>
      </c>
      <c r="D1103" s="34">
        <v>400</v>
      </c>
    </row>
    <row r="1104" spans="1:4" ht="12.75">
      <c r="A1104">
        <v>332</v>
      </c>
      <c r="B1104">
        <v>37502</v>
      </c>
      <c r="C1104" t="s">
        <v>286</v>
      </c>
      <c r="D1104" s="34">
        <v>400</v>
      </c>
    </row>
    <row r="1105" spans="1:4" ht="12.75">
      <c r="A1105">
        <v>333</v>
      </c>
      <c r="B1105">
        <v>37502</v>
      </c>
      <c r="C1105" t="s">
        <v>286</v>
      </c>
      <c r="D1105" s="34">
        <v>400</v>
      </c>
    </row>
    <row r="1106" spans="1:4" ht="12.75">
      <c r="A1106">
        <v>334</v>
      </c>
      <c r="B1106">
        <v>37502</v>
      </c>
      <c r="C1106" t="s">
        <v>286</v>
      </c>
      <c r="D1106" s="34">
        <v>500</v>
      </c>
    </row>
    <row r="1107" spans="1:4" ht="12.75">
      <c r="A1107">
        <v>334</v>
      </c>
      <c r="B1107">
        <v>37901</v>
      </c>
      <c r="C1107" t="s">
        <v>288</v>
      </c>
      <c r="D1107" s="34">
        <v>212</v>
      </c>
    </row>
    <row r="1108" spans="1:4" ht="12.75">
      <c r="A1108">
        <v>334</v>
      </c>
      <c r="B1108">
        <v>26101</v>
      </c>
      <c r="C1108" t="s">
        <v>1125</v>
      </c>
      <c r="D1108" s="34">
        <v>980</v>
      </c>
    </row>
    <row r="1109" spans="1:4" ht="12.75">
      <c r="A1109">
        <v>335</v>
      </c>
      <c r="B1109">
        <v>37502</v>
      </c>
      <c r="C1109" t="s">
        <v>286</v>
      </c>
      <c r="D1109" s="34">
        <v>400</v>
      </c>
    </row>
    <row r="1110" spans="1:4" ht="12.75">
      <c r="A1110">
        <v>336</v>
      </c>
      <c r="B1110">
        <v>37502</v>
      </c>
      <c r="C1110" t="s">
        <v>286</v>
      </c>
      <c r="D1110" s="34">
        <v>400</v>
      </c>
    </row>
    <row r="1111" spans="1:4" ht="12.75">
      <c r="A1111">
        <v>337</v>
      </c>
      <c r="B1111">
        <v>37502</v>
      </c>
      <c r="C1111" t="s">
        <v>286</v>
      </c>
      <c r="D1111" s="34">
        <v>300</v>
      </c>
    </row>
    <row r="1112" spans="1:4" ht="12.75">
      <c r="A1112">
        <v>337</v>
      </c>
      <c r="B1112">
        <v>26101</v>
      </c>
      <c r="C1112" t="s">
        <v>1125</v>
      </c>
      <c r="D1112" s="34">
        <v>700</v>
      </c>
    </row>
    <row r="1113" spans="1:4" ht="12.75">
      <c r="A1113">
        <v>338</v>
      </c>
      <c r="B1113">
        <v>37601</v>
      </c>
      <c r="C1113" t="s">
        <v>1126</v>
      </c>
      <c r="D1113" s="34">
        <v>3800</v>
      </c>
    </row>
    <row r="1114" spans="1:4" ht="12.75">
      <c r="A1114">
        <v>339</v>
      </c>
      <c r="B1114">
        <v>37501</v>
      </c>
      <c r="C1114" t="s">
        <v>1127</v>
      </c>
      <c r="D1114" s="34">
        <v>700</v>
      </c>
    </row>
    <row r="1115" spans="1:4" ht="12.75">
      <c r="A1115">
        <v>339</v>
      </c>
      <c r="B1115">
        <v>37502</v>
      </c>
      <c r="C1115" t="s">
        <v>286</v>
      </c>
      <c r="D1115" s="34">
        <v>300</v>
      </c>
    </row>
    <row r="1116" spans="1:4" ht="12.75">
      <c r="A1116">
        <v>339</v>
      </c>
      <c r="B1116">
        <v>37901</v>
      </c>
      <c r="C1116" t="s">
        <v>288</v>
      </c>
      <c r="D1116" s="34">
        <v>148</v>
      </c>
    </row>
    <row r="1117" spans="1:4" ht="12.75">
      <c r="A1117">
        <v>339</v>
      </c>
      <c r="B1117">
        <v>26101</v>
      </c>
      <c r="C1117" t="s">
        <v>1125</v>
      </c>
      <c r="D1117" s="34">
        <v>852</v>
      </c>
    </row>
    <row r="1118" spans="1:4" ht="12.75">
      <c r="A1118">
        <v>340</v>
      </c>
      <c r="B1118">
        <v>37501</v>
      </c>
      <c r="C1118" t="s">
        <v>1128</v>
      </c>
      <c r="D1118" s="34">
        <v>1200</v>
      </c>
    </row>
    <row r="1119" spans="1:4" ht="12.75">
      <c r="A1119">
        <v>340</v>
      </c>
      <c r="B1119">
        <v>37502</v>
      </c>
      <c r="C1119" t="s">
        <v>286</v>
      </c>
      <c r="D1119" s="34">
        <v>400</v>
      </c>
    </row>
    <row r="1120" spans="1:4" ht="12.75">
      <c r="A1120">
        <v>340</v>
      </c>
      <c r="B1120">
        <v>37201</v>
      </c>
      <c r="C1120" t="s">
        <v>1129</v>
      </c>
      <c r="D1120" s="34">
        <v>482</v>
      </c>
    </row>
    <row r="1121" spans="1:4" ht="12.75">
      <c r="A1121">
        <v>341</v>
      </c>
      <c r="B1121">
        <v>37501</v>
      </c>
      <c r="C1121" t="s">
        <v>1124</v>
      </c>
      <c r="D1121" s="34">
        <v>850</v>
      </c>
    </row>
    <row r="1122" spans="1:4" ht="12.75">
      <c r="A1122">
        <v>341</v>
      </c>
      <c r="B1122">
        <v>37201</v>
      </c>
      <c r="C1122" t="s">
        <v>1129</v>
      </c>
      <c r="D1122" s="34">
        <v>600</v>
      </c>
    </row>
    <row r="1123" spans="1:4" ht="12.75">
      <c r="A1123">
        <v>342</v>
      </c>
      <c r="B1123">
        <v>37501</v>
      </c>
      <c r="C1123" t="s">
        <v>1124</v>
      </c>
      <c r="D1123" s="34">
        <v>1700</v>
      </c>
    </row>
    <row r="1124" spans="1:4" ht="12.75">
      <c r="A1124">
        <v>342</v>
      </c>
      <c r="B1124">
        <v>37502</v>
      </c>
      <c r="C1124" t="s">
        <v>286</v>
      </c>
      <c r="D1124" s="34">
        <v>400</v>
      </c>
    </row>
    <row r="1125" spans="1:4" ht="12.75">
      <c r="A1125">
        <v>343</v>
      </c>
      <c r="B1125">
        <v>37501</v>
      </c>
      <c r="C1125" t="s">
        <v>1124</v>
      </c>
      <c r="D1125" s="34">
        <v>1700</v>
      </c>
    </row>
    <row r="1126" spans="1:4" ht="12.75">
      <c r="A1126">
        <v>343</v>
      </c>
      <c r="B1126">
        <v>37502</v>
      </c>
      <c r="C1126" t="s">
        <v>286</v>
      </c>
      <c r="D1126" s="34">
        <v>400</v>
      </c>
    </row>
    <row r="1127" spans="1:4" ht="12.75">
      <c r="A1127">
        <v>343</v>
      </c>
      <c r="B1127">
        <v>37901</v>
      </c>
      <c r="C1127" t="s">
        <v>288</v>
      </c>
      <c r="D1127" s="34">
        <v>262</v>
      </c>
    </row>
    <row r="1128" spans="1:4" ht="12.75">
      <c r="A1128">
        <v>343</v>
      </c>
      <c r="B1128">
        <v>26101</v>
      </c>
      <c r="C1128" t="s">
        <v>1125</v>
      </c>
      <c r="D1128" s="34">
        <v>1828.51</v>
      </c>
    </row>
    <row r="1129" spans="1:4" ht="12.75">
      <c r="A1129">
        <v>344</v>
      </c>
      <c r="B1129">
        <v>37501</v>
      </c>
      <c r="C1129" t="s">
        <v>1124</v>
      </c>
      <c r="D1129" s="34">
        <v>850</v>
      </c>
    </row>
    <row r="1130" spans="1:4" ht="12.75">
      <c r="A1130">
        <v>344</v>
      </c>
      <c r="B1130">
        <v>37502</v>
      </c>
      <c r="C1130" t="s">
        <v>286</v>
      </c>
      <c r="D1130" s="34">
        <v>400</v>
      </c>
    </row>
    <row r="1131" spans="1:4" ht="12.75">
      <c r="A1131">
        <v>345</v>
      </c>
      <c r="B1131">
        <v>37601</v>
      </c>
      <c r="C1131" t="s">
        <v>1126</v>
      </c>
      <c r="D1131" s="34">
        <v>3800</v>
      </c>
    </row>
    <row r="1132" spans="1:4" ht="12.75">
      <c r="A1132">
        <v>346</v>
      </c>
      <c r="B1132">
        <v>37501</v>
      </c>
      <c r="C1132" t="s">
        <v>1124</v>
      </c>
      <c r="D1132" s="34">
        <v>2700</v>
      </c>
    </row>
    <row r="1133" spans="1:4" ht="12.75">
      <c r="A1133">
        <v>346</v>
      </c>
      <c r="B1133">
        <v>37502</v>
      </c>
      <c r="C1133" t="s">
        <v>286</v>
      </c>
      <c r="D1133" s="34">
        <v>500</v>
      </c>
    </row>
    <row r="1134" spans="1:4" ht="12.75">
      <c r="A1134">
        <v>346</v>
      </c>
      <c r="B1134">
        <v>37201</v>
      </c>
      <c r="C1134" t="s">
        <v>1129</v>
      </c>
      <c r="D1134" s="34">
        <v>393</v>
      </c>
    </row>
    <row r="1135" spans="1:4" ht="12.75">
      <c r="A1135">
        <v>346</v>
      </c>
      <c r="B1135">
        <v>37101</v>
      </c>
      <c r="C1135" t="s">
        <v>290</v>
      </c>
      <c r="D1135" s="34">
        <v>9773</v>
      </c>
    </row>
    <row r="1136" spans="1:4" ht="12.75">
      <c r="A1136">
        <v>347</v>
      </c>
      <c r="B1136">
        <v>37501</v>
      </c>
      <c r="C1136" t="s">
        <v>1124</v>
      </c>
      <c r="D1136" s="34">
        <v>1400</v>
      </c>
    </row>
    <row r="1137" spans="1:4" ht="12.75">
      <c r="A1137">
        <v>347</v>
      </c>
      <c r="B1137">
        <v>37502</v>
      </c>
      <c r="C1137" t="s">
        <v>286</v>
      </c>
      <c r="D1137" s="34">
        <v>300</v>
      </c>
    </row>
    <row r="1138" spans="1:4" ht="12.75">
      <c r="A1138">
        <v>348</v>
      </c>
      <c r="B1138">
        <v>37501</v>
      </c>
      <c r="C1138" t="s">
        <v>1124</v>
      </c>
      <c r="D1138" s="34">
        <v>1400</v>
      </c>
    </row>
    <row r="1139" spans="1:4" ht="12.75">
      <c r="A1139">
        <v>348</v>
      </c>
      <c r="B1139">
        <v>37502</v>
      </c>
      <c r="C1139" t="s">
        <v>286</v>
      </c>
      <c r="D1139" s="34">
        <v>300</v>
      </c>
    </row>
    <row r="1140" spans="1:4" ht="12.75">
      <c r="A1140">
        <v>349</v>
      </c>
      <c r="B1140">
        <v>37501</v>
      </c>
      <c r="C1140" t="s">
        <v>1124</v>
      </c>
      <c r="D1140" s="34">
        <v>3800</v>
      </c>
    </row>
    <row r="1141" spans="1:4" ht="12.75">
      <c r="A1141">
        <v>350</v>
      </c>
      <c r="B1141">
        <v>37501</v>
      </c>
      <c r="C1141" t="s">
        <v>1124</v>
      </c>
      <c r="D1141" s="34">
        <v>3800</v>
      </c>
    </row>
    <row r="1142" spans="1:4" ht="12.75">
      <c r="A1142">
        <v>351</v>
      </c>
      <c r="B1142">
        <v>37501</v>
      </c>
      <c r="C1142" t="s">
        <v>1124</v>
      </c>
      <c r="D1142" s="34">
        <v>1700</v>
      </c>
    </row>
    <row r="1143" spans="1:4" ht="12.75">
      <c r="A1143">
        <v>351</v>
      </c>
      <c r="B1143">
        <v>26101</v>
      </c>
      <c r="C1143" t="s">
        <v>1125</v>
      </c>
      <c r="D1143" s="34">
        <v>1200</v>
      </c>
    </row>
    <row r="1144" spans="1:4" ht="12.75">
      <c r="A1144">
        <v>352</v>
      </c>
      <c r="B1144">
        <v>37501</v>
      </c>
      <c r="C1144" t="s">
        <v>1124</v>
      </c>
      <c r="D1144" s="34">
        <v>2400</v>
      </c>
    </row>
    <row r="1145" spans="1:4" ht="12.75">
      <c r="A1145">
        <v>352</v>
      </c>
      <c r="B1145">
        <v>37502</v>
      </c>
      <c r="C1145" t="s">
        <v>286</v>
      </c>
      <c r="D1145" s="34">
        <v>400</v>
      </c>
    </row>
    <row r="1146" spans="1:4" ht="12.75">
      <c r="A1146">
        <v>353</v>
      </c>
      <c r="B1146">
        <v>37501</v>
      </c>
      <c r="C1146" t="s">
        <v>1124</v>
      </c>
      <c r="D1146" s="34">
        <v>1400</v>
      </c>
    </row>
    <row r="1147" spans="1:4" ht="12.75">
      <c r="A1147">
        <v>354</v>
      </c>
      <c r="B1147">
        <v>37501</v>
      </c>
      <c r="C1147" t="s">
        <v>1124</v>
      </c>
      <c r="D1147" s="34">
        <v>1900</v>
      </c>
    </row>
    <row r="1148" spans="1:4" ht="12.75">
      <c r="A1148">
        <v>355</v>
      </c>
      <c r="B1148">
        <v>37501</v>
      </c>
      <c r="C1148" t="s">
        <v>1124</v>
      </c>
      <c r="D1148" s="34">
        <v>1900</v>
      </c>
    </row>
    <row r="1149" spans="1:4" ht="12.75">
      <c r="A1149">
        <v>356</v>
      </c>
      <c r="B1149">
        <v>37501</v>
      </c>
      <c r="C1149" t="s">
        <v>1124</v>
      </c>
      <c r="D1149" s="34">
        <v>850</v>
      </c>
    </row>
    <row r="1150" spans="1:4" ht="12.75">
      <c r="A1150">
        <v>356</v>
      </c>
      <c r="B1150">
        <v>26101</v>
      </c>
      <c r="C1150" t="s">
        <v>1125</v>
      </c>
      <c r="D1150" s="34">
        <v>1200</v>
      </c>
    </row>
    <row r="1151" spans="1:4" ht="12.75">
      <c r="A1151">
        <v>357</v>
      </c>
      <c r="B1151">
        <v>37501</v>
      </c>
      <c r="C1151" t="s">
        <v>1124</v>
      </c>
      <c r="D1151" s="34">
        <v>2400</v>
      </c>
    </row>
    <row r="1152" spans="1:4" ht="12.75">
      <c r="A1152">
        <v>357</v>
      </c>
      <c r="B1152">
        <v>37201</v>
      </c>
      <c r="C1152" t="s">
        <v>1129</v>
      </c>
      <c r="D1152" s="34">
        <v>1000</v>
      </c>
    </row>
    <row r="1153" spans="1:4" ht="12.75">
      <c r="A1153">
        <v>358</v>
      </c>
      <c r="B1153">
        <v>37501</v>
      </c>
      <c r="C1153" t="s">
        <v>1124</v>
      </c>
      <c r="D1153" s="34">
        <v>1400</v>
      </c>
    </row>
    <row r="1154" spans="1:4" ht="12.75">
      <c r="A1154">
        <v>358</v>
      </c>
      <c r="B1154">
        <v>37502</v>
      </c>
      <c r="C1154" t="s">
        <v>286</v>
      </c>
      <c r="D1154" s="34">
        <v>300</v>
      </c>
    </row>
    <row r="1155" spans="1:4" ht="12.75">
      <c r="A1155">
        <v>358</v>
      </c>
      <c r="B1155">
        <v>37201</v>
      </c>
      <c r="C1155" t="s">
        <v>1129</v>
      </c>
      <c r="D1155" s="34">
        <v>1205</v>
      </c>
    </row>
    <row r="1156" spans="1:4" ht="12.75">
      <c r="A1156">
        <v>359</v>
      </c>
      <c r="B1156">
        <v>37501</v>
      </c>
      <c r="C1156" t="s">
        <v>1124</v>
      </c>
      <c r="D1156" s="34">
        <v>700</v>
      </c>
    </row>
    <row r="1157" spans="1:4" ht="12.75">
      <c r="A1157">
        <v>359</v>
      </c>
      <c r="B1157">
        <v>37502</v>
      </c>
      <c r="C1157" t="s">
        <v>286</v>
      </c>
      <c r="D1157" s="34">
        <v>300</v>
      </c>
    </row>
    <row r="1158" spans="1:4" ht="12.75">
      <c r="A1158">
        <v>360</v>
      </c>
      <c r="B1158">
        <v>37501</v>
      </c>
      <c r="C1158" t="s">
        <v>1124</v>
      </c>
      <c r="D1158" s="34">
        <v>850</v>
      </c>
    </row>
    <row r="1159" spans="1:4" ht="12.75">
      <c r="A1159">
        <v>360</v>
      </c>
      <c r="B1159">
        <v>37502</v>
      </c>
      <c r="C1159" t="s">
        <v>286</v>
      </c>
      <c r="D1159" s="34">
        <v>400</v>
      </c>
    </row>
    <row r="1160" spans="1:4" ht="12.75">
      <c r="A1160">
        <v>361</v>
      </c>
      <c r="B1160">
        <v>37501</v>
      </c>
      <c r="C1160" t="s">
        <v>1124</v>
      </c>
      <c r="D1160" s="34">
        <v>700</v>
      </c>
    </row>
    <row r="1161" spans="1:4" ht="12.75">
      <c r="A1161">
        <v>361</v>
      </c>
      <c r="B1161">
        <v>37502</v>
      </c>
      <c r="C1161" t="s">
        <v>286</v>
      </c>
      <c r="D1161" s="34">
        <v>300</v>
      </c>
    </row>
    <row r="1162" spans="1:4" ht="12.75">
      <c r="A1162">
        <v>362</v>
      </c>
      <c r="B1162">
        <v>37501</v>
      </c>
      <c r="C1162" t="s">
        <v>1124</v>
      </c>
      <c r="D1162" s="34">
        <v>700</v>
      </c>
    </row>
    <row r="1163" spans="1:4" ht="12.75">
      <c r="A1163">
        <v>362</v>
      </c>
      <c r="B1163">
        <v>37502</v>
      </c>
      <c r="C1163" t="s">
        <v>286</v>
      </c>
      <c r="D1163" s="34">
        <v>300</v>
      </c>
    </row>
    <row r="1164" spans="1:4" ht="12.75">
      <c r="A1164">
        <v>362</v>
      </c>
      <c r="B1164">
        <v>26101</v>
      </c>
      <c r="C1164" t="s">
        <v>1125</v>
      </c>
      <c r="D1164" s="34">
        <v>1000</v>
      </c>
    </row>
    <row r="1165" spans="1:4" ht="12.75">
      <c r="A1165">
        <v>363</v>
      </c>
      <c r="B1165">
        <v>37501</v>
      </c>
      <c r="C1165" t="s">
        <v>1124</v>
      </c>
      <c r="D1165" s="34">
        <v>850</v>
      </c>
    </row>
    <row r="1166" spans="1:4" ht="12.75">
      <c r="A1166">
        <v>363</v>
      </c>
      <c r="B1166">
        <v>37502</v>
      </c>
      <c r="C1166" t="s">
        <v>286</v>
      </c>
      <c r="D1166" s="34">
        <v>400</v>
      </c>
    </row>
    <row r="1167" spans="1:4" ht="12.75">
      <c r="A1167">
        <v>364</v>
      </c>
      <c r="B1167">
        <v>37501</v>
      </c>
      <c r="C1167" t="s">
        <v>1124</v>
      </c>
      <c r="D1167" s="34">
        <v>1350</v>
      </c>
    </row>
    <row r="1168" spans="1:4" ht="12.75">
      <c r="A1168">
        <v>364</v>
      </c>
      <c r="B1168">
        <v>37502</v>
      </c>
      <c r="C1168" t="s">
        <v>286</v>
      </c>
      <c r="D1168" s="34">
        <v>500</v>
      </c>
    </row>
    <row r="1169" spans="1:4" ht="12.75">
      <c r="A1169">
        <v>364</v>
      </c>
      <c r="B1169">
        <v>37901</v>
      </c>
      <c r="C1169" t="s">
        <v>288</v>
      </c>
      <c r="D1169" s="34">
        <v>64</v>
      </c>
    </row>
    <row r="1170" spans="1:4" ht="12.75">
      <c r="A1170">
        <v>364</v>
      </c>
      <c r="B1170">
        <v>26101</v>
      </c>
      <c r="C1170" t="s">
        <v>1125</v>
      </c>
      <c r="D1170" s="34">
        <v>1136</v>
      </c>
    </row>
    <row r="1171" spans="1:4" ht="12.75">
      <c r="A1171">
        <v>365</v>
      </c>
      <c r="B1171">
        <v>37501</v>
      </c>
      <c r="C1171" t="s">
        <v>1124</v>
      </c>
      <c r="D1171" s="34">
        <v>850</v>
      </c>
    </row>
    <row r="1172" spans="1:4" ht="12.75">
      <c r="A1172">
        <v>365</v>
      </c>
      <c r="B1172">
        <v>37502</v>
      </c>
      <c r="C1172" t="s">
        <v>286</v>
      </c>
      <c r="D1172" s="34">
        <v>400</v>
      </c>
    </row>
    <row r="1173" spans="1:4" ht="12.75">
      <c r="A1173">
        <v>366</v>
      </c>
      <c r="B1173">
        <v>37501</v>
      </c>
      <c r="C1173" t="s">
        <v>1124</v>
      </c>
      <c r="D1173" s="34">
        <v>4750</v>
      </c>
    </row>
    <row r="1174" spans="1:4" ht="12.75">
      <c r="A1174">
        <v>367</v>
      </c>
      <c r="B1174">
        <v>37501</v>
      </c>
      <c r="C1174" t="s">
        <v>1124</v>
      </c>
      <c r="D1174" s="34">
        <v>1400</v>
      </c>
    </row>
    <row r="1175" spans="1:4" ht="12.75">
      <c r="A1175">
        <v>367</v>
      </c>
      <c r="B1175">
        <v>37502</v>
      </c>
      <c r="C1175" t="s">
        <v>286</v>
      </c>
      <c r="D1175" s="34">
        <v>300</v>
      </c>
    </row>
    <row r="1176" spans="1:4" ht="12.75">
      <c r="A1176">
        <v>367</v>
      </c>
      <c r="B1176">
        <v>26101</v>
      </c>
      <c r="C1176" t="s">
        <v>1125</v>
      </c>
      <c r="D1176" s="34">
        <v>2042.78</v>
      </c>
    </row>
    <row r="1177" spans="1:4" ht="12.75">
      <c r="A1177">
        <v>367</v>
      </c>
      <c r="B1177">
        <v>37901</v>
      </c>
      <c r="C1177" t="s">
        <v>288</v>
      </c>
      <c r="D1177" s="34">
        <v>131</v>
      </c>
    </row>
    <row r="1178" spans="1:4" ht="12.75">
      <c r="A1178">
        <v>368</v>
      </c>
      <c r="B1178">
        <v>37501</v>
      </c>
      <c r="C1178" t="s">
        <v>1124</v>
      </c>
      <c r="D1178" s="34">
        <v>700</v>
      </c>
    </row>
    <row r="1179" spans="1:4" ht="12.75">
      <c r="A1179">
        <v>368</v>
      </c>
      <c r="B1179">
        <v>37502</v>
      </c>
      <c r="C1179" t="s">
        <v>286</v>
      </c>
      <c r="D1179" s="34">
        <v>300</v>
      </c>
    </row>
    <row r="1180" spans="1:4" ht="12.75">
      <c r="A1180">
        <v>368</v>
      </c>
      <c r="B1180">
        <v>26101</v>
      </c>
      <c r="C1180" t="s">
        <v>1125</v>
      </c>
      <c r="D1180" s="34">
        <v>800</v>
      </c>
    </row>
    <row r="1181" spans="1:4" ht="12.75">
      <c r="A1181">
        <v>369</v>
      </c>
      <c r="B1181">
        <v>37501</v>
      </c>
      <c r="C1181" t="s">
        <v>1124</v>
      </c>
      <c r="D1181" s="34">
        <v>1700</v>
      </c>
    </row>
    <row r="1182" spans="1:4" ht="12.75">
      <c r="A1182">
        <v>370</v>
      </c>
      <c r="B1182">
        <v>37501</v>
      </c>
      <c r="C1182" t="s">
        <v>1124</v>
      </c>
      <c r="D1182" s="34">
        <v>1400</v>
      </c>
    </row>
    <row r="1183" spans="1:4" ht="12.75">
      <c r="A1183">
        <v>371</v>
      </c>
      <c r="B1183">
        <v>37501</v>
      </c>
      <c r="C1183" t="s">
        <v>1124</v>
      </c>
      <c r="D1183" s="34">
        <v>1400</v>
      </c>
    </row>
    <row r="1184" spans="1:4" ht="12.75">
      <c r="A1184">
        <v>371</v>
      </c>
      <c r="B1184">
        <v>37502</v>
      </c>
      <c r="C1184" t="s">
        <v>286</v>
      </c>
      <c r="D1184" s="34">
        <v>300</v>
      </c>
    </row>
    <row r="1185" spans="1:4" ht="12.75">
      <c r="A1185">
        <v>372</v>
      </c>
      <c r="B1185">
        <v>37501</v>
      </c>
      <c r="C1185" t="s">
        <v>1124</v>
      </c>
      <c r="D1185" s="34">
        <v>1400</v>
      </c>
    </row>
    <row r="1186" spans="1:4" ht="12.75">
      <c r="A1186">
        <v>372</v>
      </c>
      <c r="B1186">
        <v>37502</v>
      </c>
      <c r="C1186" t="s">
        <v>286</v>
      </c>
      <c r="D1186" s="34">
        <v>300</v>
      </c>
    </row>
    <row r="1187" spans="1:4" ht="12.75">
      <c r="A1187">
        <v>373</v>
      </c>
      <c r="B1187">
        <v>37501</v>
      </c>
      <c r="C1187" t="s">
        <v>1124</v>
      </c>
      <c r="D1187" s="34">
        <v>700</v>
      </c>
    </row>
    <row r="1188" spans="1:4" ht="12.75">
      <c r="A1188">
        <v>373</v>
      </c>
      <c r="B1188">
        <v>37502</v>
      </c>
      <c r="C1188" t="s">
        <v>286</v>
      </c>
      <c r="D1188" s="34">
        <v>300</v>
      </c>
    </row>
    <row r="1189" spans="1:4" ht="12.75">
      <c r="A1189">
        <v>374</v>
      </c>
      <c r="B1189">
        <v>37501</v>
      </c>
      <c r="C1189" t="s">
        <v>1124</v>
      </c>
      <c r="D1189" s="34">
        <v>850</v>
      </c>
    </row>
    <row r="1190" spans="1:4" ht="12.75">
      <c r="A1190">
        <v>374</v>
      </c>
      <c r="B1190">
        <v>37502</v>
      </c>
      <c r="C1190" t="s">
        <v>286</v>
      </c>
      <c r="D1190" s="34">
        <v>400</v>
      </c>
    </row>
    <row r="1191" spans="1:4" ht="12.75">
      <c r="A1191">
        <v>374</v>
      </c>
      <c r="B1191">
        <v>26101</v>
      </c>
      <c r="C1191" t="s">
        <v>1125</v>
      </c>
      <c r="D1191" s="34">
        <v>1200</v>
      </c>
    </row>
    <row r="1192" spans="1:4" ht="12.75">
      <c r="A1192">
        <v>375</v>
      </c>
      <c r="B1192">
        <v>37501</v>
      </c>
      <c r="C1192" t="s">
        <v>1124</v>
      </c>
      <c r="D1192" s="34">
        <v>850</v>
      </c>
    </row>
    <row r="1193" spans="1:4" ht="12.75">
      <c r="A1193">
        <v>375</v>
      </c>
      <c r="B1193">
        <v>37502</v>
      </c>
      <c r="C1193" t="s">
        <v>286</v>
      </c>
      <c r="D1193" s="34">
        <v>400</v>
      </c>
    </row>
    <row r="1194" spans="1:4" ht="12.75">
      <c r="A1194">
        <v>375</v>
      </c>
      <c r="B1194">
        <v>26101</v>
      </c>
      <c r="C1194" t="s">
        <v>1125</v>
      </c>
      <c r="D1194" s="34">
        <v>750</v>
      </c>
    </row>
    <row r="1195" spans="1:4" ht="12.75">
      <c r="A1195">
        <v>376</v>
      </c>
      <c r="B1195">
        <v>37502</v>
      </c>
      <c r="C1195" t="s">
        <v>286</v>
      </c>
      <c r="D1195" s="34">
        <v>300</v>
      </c>
    </row>
    <row r="1196" spans="1:4" ht="12.75">
      <c r="A1196">
        <v>376</v>
      </c>
      <c r="B1196">
        <v>26101</v>
      </c>
      <c r="C1196" t="s">
        <v>1125</v>
      </c>
      <c r="D1196" s="34">
        <v>852</v>
      </c>
    </row>
    <row r="1197" spans="1:4" ht="12.75">
      <c r="A1197">
        <v>376</v>
      </c>
      <c r="B1197">
        <v>37901</v>
      </c>
      <c r="C1197" t="s">
        <v>288</v>
      </c>
      <c r="D1197" s="34">
        <v>148</v>
      </c>
    </row>
    <row r="1198" spans="1:4" ht="12.75">
      <c r="A1198">
        <v>377</v>
      </c>
      <c r="B1198">
        <v>37502</v>
      </c>
      <c r="C1198" t="s">
        <v>286</v>
      </c>
      <c r="D1198" s="34">
        <v>300</v>
      </c>
    </row>
    <row r="1199" spans="1:4" ht="12.75">
      <c r="A1199">
        <v>378</v>
      </c>
      <c r="B1199">
        <v>37502</v>
      </c>
      <c r="C1199" t="s">
        <v>286</v>
      </c>
      <c r="D1199" s="34">
        <v>300</v>
      </c>
    </row>
    <row r="1200" spans="1:4" ht="12.75">
      <c r="A1200">
        <v>379</v>
      </c>
      <c r="B1200">
        <v>37502</v>
      </c>
      <c r="C1200" t="s">
        <v>286</v>
      </c>
      <c r="D1200" s="34">
        <v>300</v>
      </c>
    </row>
    <row r="1201" spans="1:4" ht="12.75">
      <c r="A1201">
        <v>380</v>
      </c>
      <c r="B1201">
        <v>37502</v>
      </c>
      <c r="C1201" t="s">
        <v>286</v>
      </c>
      <c r="D1201" s="34">
        <v>300</v>
      </c>
    </row>
    <row r="1202" spans="1:4" ht="12.75">
      <c r="A1202">
        <v>381</v>
      </c>
      <c r="B1202">
        <v>37502</v>
      </c>
      <c r="C1202" t="s">
        <v>286</v>
      </c>
      <c r="D1202" s="34">
        <v>400</v>
      </c>
    </row>
    <row r="1203" spans="1:4" ht="12.75">
      <c r="A1203">
        <v>381</v>
      </c>
      <c r="B1203">
        <v>37901</v>
      </c>
      <c r="C1203" t="s">
        <v>288</v>
      </c>
      <c r="D1203" s="34">
        <v>212</v>
      </c>
    </row>
    <row r="1204" spans="1:4" ht="12.75">
      <c r="A1204">
        <v>381</v>
      </c>
      <c r="B1204">
        <v>26101</v>
      </c>
      <c r="C1204" t="s">
        <v>1125</v>
      </c>
      <c r="D1204" s="34">
        <v>901.08</v>
      </c>
    </row>
    <row r="1205" spans="1:4" ht="12.75">
      <c r="A1205">
        <v>382</v>
      </c>
      <c r="B1205">
        <v>37502</v>
      </c>
      <c r="C1205" t="s">
        <v>286</v>
      </c>
      <c r="D1205" s="34">
        <v>400</v>
      </c>
    </row>
    <row r="1206" spans="1:4" ht="12.75">
      <c r="A1206">
        <v>382</v>
      </c>
      <c r="B1206">
        <v>26101</v>
      </c>
      <c r="C1206" t="s">
        <v>1125</v>
      </c>
      <c r="D1206" s="34">
        <v>800</v>
      </c>
    </row>
    <row r="1207" spans="1:4" ht="12.75">
      <c r="A1207">
        <v>383</v>
      </c>
      <c r="B1207">
        <v>37502</v>
      </c>
      <c r="C1207" t="s">
        <v>286</v>
      </c>
      <c r="D1207" s="34">
        <v>300</v>
      </c>
    </row>
    <row r="1208" spans="1:4" ht="12.75">
      <c r="A1208">
        <v>383</v>
      </c>
      <c r="B1208">
        <v>26101</v>
      </c>
      <c r="C1208" t="s">
        <v>1125</v>
      </c>
      <c r="D1208" s="34">
        <v>1135.67</v>
      </c>
    </row>
    <row r="1209" spans="1:4" ht="12.75">
      <c r="A1209">
        <v>384</v>
      </c>
      <c r="B1209">
        <v>37502</v>
      </c>
      <c r="C1209" t="s">
        <v>286</v>
      </c>
      <c r="D1209" s="34">
        <v>400</v>
      </c>
    </row>
    <row r="1210" spans="1:4" ht="12.75">
      <c r="A1210">
        <v>385</v>
      </c>
      <c r="B1210">
        <v>37502</v>
      </c>
      <c r="C1210" t="s">
        <v>286</v>
      </c>
      <c r="D1210" s="34">
        <v>300</v>
      </c>
    </row>
    <row r="1211" spans="1:4" ht="12.75">
      <c r="A1211">
        <v>386</v>
      </c>
      <c r="B1211">
        <v>37502</v>
      </c>
      <c r="C1211" t="s">
        <v>286</v>
      </c>
      <c r="D1211" s="34">
        <v>500</v>
      </c>
    </row>
    <row r="1212" spans="1:4" ht="12.75">
      <c r="A1212">
        <v>386</v>
      </c>
      <c r="B1212">
        <v>26101</v>
      </c>
      <c r="C1212" t="s">
        <v>1125</v>
      </c>
      <c r="D1212" s="34">
        <v>1068</v>
      </c>
    </row>
    <row r="1213" spans="1:4" ht="12.75">
      <c r="A1213">
        <v>386</v>
      </c>
      <c r="B1213">
        <v>37901</v>
      </c>
      <c r="C1213" t="s">
        <v>288</v>
      </c>
      <c r="D1213" s="34">
        <v>132</v>
      </c>
    </row>
    <row r="1214" spans="1:4" ht="12.75">
      <c r="A1214">
        <v>387</v>
      </c>
      <c r="B1214">
        <v>37502</v>
      </c>
      <c r="C1214" t="s">
        <v>286</v>
      </c>
      <c r="D1214" s="34">
        <v>300</v>
      </c>
    </row>
    <row r="1215" spans="1:4" ht="12.75">
      <c r="A1215">
        <v>387</v>
      </c>
      <c r="B1215">
        <v>26101</v>
      </c>
      <c r="C1215" t="s">
        <v>1125</v>
      </c>
      <c r="D1215" s="34">
        <v>800</v>
      </c>
    </row>
    <row r="1216" spans="1:4" ht="12.75">
      <c r="A1216">
        <v>388</v>
      </c>
      <c r="B1216">
        <v>37502</v>
      </c>
      <c r="C1216" t="s">
        <v>286</v>
      </c>
      <c r="D1216" s="34">
        <v>400</v>
      </c>
    </row>
    <row r="1217" spans="1:4" ht="12.75">
      <c r="A1217">
        <v>389</v>
      </c>
      <c r="B1217">
        <v>37502</v>
      </c>
      <c r="C1217" t="s">
        <v>286</v>
      </c>
      <c r="D1217" s="34">
        <v>300</v>
      </c>
    </row>
    <row r="1218" spans="1:4" ht="12.75">
      <c r="A1218">
        <v>390</v>
      </c>
      <c r="B1218">
        <v>37502</v>
      </c>
      <c r="C1218" t="s">
        <v>286</v>
      </c>
      <c r="D1218" s="34">
        <v>300</v>
      </c>
    </row>
    <row r="1219" spans="1:4" ht="12.75">
      <c r="A1219">
        <v>391</v>
      </c>
      <c r="B1219">
        <v>37502</v>
      </c>
      <c r="C1219" t="s">
        <v>286</v>
      </c>
      <c r="D1219" s="34">
        <v>300</v>
      </c>
    </row>
    <row r="1220" spans="1:4" ht="12.75">
      <c r="A1220">
        <v>392</v>
      </c>
      <c r="B1220">
        <v>37502</v>
      </c>
      <c r="C1220" t="s">
        <v>286</v>
      </c>
      <c r="D1220" s="34">
        <v>300</v>
      </c>
    </row>
    <row r="1221" spans="1:4" ht="12.75">
      <c r="A1221">
        <v>392</v>
      </c>
      <c r="B1221">
        <v>26101</v>
      </c>
      <c r="C1221" t="s">
        <v>1125</v>
      </c>
      <c r="D1221" s="34">
        <v>800</v>
      </c>
    </row>
    <row r="1222" spans="1:4" ht="12.75">
      <c r="A1222">
        <v>393</v>
      </c>
      <c r="B1222">
        <v>37502</v>
      </c>
      <c r="C1222" t="s">
        <v>286</v>
      </c>
      <c r="D1222" s="34">
        <v>300</v>
      </c>
    </row>
    <row r="1223" spans="1:4" ht="12.75">
      <c r="A1223">
        <v>393</v>
      </c>
      <c r="B1223">
        <v>26101</v>
      </c>
      <c r="C1223" t="s">
        <v>1125</v>
      </c>
      <c r="D1223" s="34">
        <v>800</v>
      </c>
    </row>
    <row r="1224" spans="1:4" ht="12.75">
      <c r="A1224">
        <v>394</v>
      </c>
      <c r="B1224">
        <v>37502</v>
      </c>
      <c r="C1224" t="s">
        <v>286</v>
      </c>
      <c r="D1224" s="34">
        <v>300</v>
      </c>
    </row>
    <row r="1225" spans="1:4" ht="12.75">
      <c r="A1225">
        <v>394</v>
      </c>
      <c r="B1225">
        <v>26101</v>
      </c>
      <c r="C1225" t="s">
        <v>1125</v>
      </c>
      <c r="D1225" s="34">
        <v>920</v>
      </c>
    </row>
    <row r="1226" spans="1:4" ht="12.75">
      <c r="A1226">
        <v>395</v>
      </c>
      <c r="B1226">
        <v>37502</v>
      </c>
      <c r="C1226" t="s">
        <v>286</v>
      </c>
      <c r="D1226" s="34">
        <v>300</v>
      </c>
    </row>
    <row r="1227" spans="1:4" ht="12.75">
      <c r="A1227">
        <v>396</v>
      </c>
      <c r="B1227">
        <v>37502</v>
      </c>
      <c r="C1227" t="s">
        <v>286</v>
      </c>
      <c r="D1227" s="34">
        <v>300</v>
      </c>
    </row>
    <row r="1228" spans="1:4" ht="12.75">
      <c r="A1228">
        <v>397</v>
      </c>
      <c r="B1228">
        <v>37502</v>
      </c>
      <c r="C1228" t="s">
        <v>286</v>
      </c>
      <c r="D1228" s="34">
        <v>300</v>
      </c>
    </row>
    <row r="1229" spans="1:4" ht="12.75">
      <c r="A1229">
        <v>398</v>
      </c>
      <c r="B1229">
        <v>37502</v>
      </c>
      <c r="C1229" t="s">
        <v>286</v>
      </c>
      <c r="D1229" s="34">
        <v>300</v>
      </c>
    </row>
    <row r="1230" spans="1:4" ht="12.75">
      <c r="A1230">
        <v>399</v>
      </c>
      <c r="B1230">
        <v>37502</v>
      </c>
      <c r="C1230" t="s">
        <v>286</v>
      </c>
      <c r="D1230" s="34">
        <v>400</v>
      </c>
    </row>
    <row r="1231" spans="1:4" ht="12.75">
      <c r="A1231">
        <v>400</v>
      </c>
      <c r="B1231">
        <v>37502</v>
      </c>
      <c r="C1231" t="s">
        <v>286</v>
      </c>
      <c r="D1231" s="34">
        <v>400</v>
      </c>
    </row>
    <row r="1232" spans="1:4" ht="12.75">
      <c r="A1232">
        <v>401</v>
      </c>
      <c r="B1232">
        <v>37502</v>
      </c>
      <c r="C1232" t="s">
        <v>286</v>
      </c>
      <c r="D1232" s="34">
        <v>300</v>
      </c>
    </row>
    <row r="1233" spans="1:4" ht="12.75">
      <c r="A1233">
        <v>401</v>
      </c>
      <c r="B1233">
        <v>26101</v>
      </c>
      <c r="C1233" t="s">
        <v>1125</v>
      </c>
      <c r="D1233" s="34">
        <v>700</v>
      </c>
    </row>
    <row r="1234" spans="1:4" ht="12.75">
      <c r="A1234">
        <v>402</v>
      </c>
      <c r="B1234">
        <v>37502</v>
      </c>
      <c r="C1234" t="s">
        <v>286</v>
      </c>
      <c r="D1234" s="34">
        <v>300</v>
      </c>
    </row>
    <row r="1235" spans="1:4" ht="12.75">
      <c r="A1235">
        <v>402</v>
      </c>
      <c r="B1235">
        <v>37901</v>
      </c>
      <c r="C1235" t="s">
        <v>288</v>
      </c>
      <c r="D1235" s="34">
        <v>64</v>
      </c>
    </row>
    <row r="1236" spans="1:4" ht="12.75">
      <c r="A1236">
        <v>402</v>
      </c>
      <c r="B1236">
        <v>26101</v>
      </c>
      <c r="C1236" t="s">
        <v>1125</v>
      </c>
      <c r="D1236" s="34">
        <v>1136</v>
      </c>
    </row>
    <row r="1237" spans="1:4" ht="12.75">
      <c r="A1237">
        <v>403</v>
      </c>
      <c r="B1237">
        <v>37502</v>
      </c>
      <c r="C1237" t="s">
        <v>286</v>
      </c>
      <c r="D1237" s="34">
        <v>300</v>
      </c>
    </row>
    <row r="1238" spans="1:4" ht="12.75">
      <c r="A1238">
        <v>403</v>
      </c>
      <c r="B1238">
        <v>26101</v>
      </c>
      <c r="C1238" t="s">
        <v>1125</v>
      </c>
      <c r="D1238" s="34">
        <v>800</v>
      </c>
    </row>
    <row r="1239" spans="1:4" ht="12.75">
      <c r="A1239">
        <v>404</v>
      </c>
      <c r="B1239">
        <v>37502</v>
      </c>
      <c r="C1239" t="s">
        <v>286</v>
      </c>
      <c r="D1239" s="34">
        <v>400</v>
      </c>
    </row>
    <row r="1240" spans="1:4" ht="12.75">
      <c r="A1240">
        <v>404</v>
      </c>
      <c r="B1240">
        <v>26101</v>
      </c>
      <c r="C1240" t="s">
        <v>1125</v>
      </c>
      <c r="D1240" s="34">
        <v>600</v>
      </c>
    </row>
    <row r="1241" spans="1:4" ht="12.75">
      <c r="A1241">
        <v>405</v>
      </c>
      <c r="B1241">
        <v>37502</v>
      </c>
      <c r="C1241" t="s">
        <v>286</v>
      </c>
      <c r="D1241" s="34">
        <v>300</v>
      </c>
    </row>
    <row r="1242" spans="1:4" ht="12.75">
      <c r="A1242">
        <v>405</v>
      </c>
      <c r="B1242">
        <v>26101</v>
      </c>
      <c r="C1242" t="s">
        <v>1125</v>
      </c>
      <c r="D1242" s="34">
        <v>1700</v>
      </c>
    </row>
    <row r="1243" spans="1:4" ht="12.75">
      <c r="A1243">
        <v>406</v>
      </c>
      <c r="B1243">
        <v>37502</v>
      </c>
      <c r="C1243" t="s">
        <v>286</v>
      </c>
      <c r="D1243" s="34">
        <v>300</v>
      </c>
    </row>
    <row r="1244" spans="1:4" ht="12.75">
      <c r="A1244">
        <v>407</v>
      </c>
      <c r="B1244">
        <v>37502</v>
      </c>
      <c r="C1244" t="s">
        <v>286</v>
      </c>
      <c r="D1244" s="34">
        <v>300</v>
      </c>
    </row>
    <row r="1245" spans="1:4" ht="12.75">
      <c r="A1245">
        <v>408</v>
      </c>
      <c r="B1245">
        <v>37502</v>
      </c>
      <c r="C1245" t="s">
        <v>286</v>
      </c>
      <c r="D1245" s="34">
        <v>300</v>
      </c>
    </row>
    <row r="1246" spans="1:4" ht="12.75">
      <c r="A1246">
        <v>408</v>
      </c>
      <c r="B1246">
        <v>26101</v>
      </c>
      <c r="C1246" t="s">
        <v>1125</v>
      </c>
      <c r="D1246" s="34">
        <v>800</v>
      </c>
    </row>
    <row r="1247" spans="1:4" ht="12.75">
      <c r="A1247">
        <v>409</v>
      </c>
      <c r="B1247">
        <v>37502</v>
      </c>
      <c r="C1247" t="s">
        <v>286</v>
      </c>
      <c r="D1247" s="34">
        <v>300</v>
      </c>
    </row>
    <row r="1248" spans="1:4" ht="12.75">
      <c r="A1248">
        <v>410</v>
      </c>
      <c r="B1248">
        <v>37502</v>
      </c>
      <c r="C1248" t="s">
        <v>286</v>
      </c>
      <c r="D1248" s="34">
        <v>300</v>
      </c>
    </row>
    <row r="1249" spans="1:4" ht="12.75">
      <c r="A1249">
        <v>410</v>
      </c>
      <c r="B1249">
        <v>37901</v>
      </c>
      <c r="C1249" t="s">
        <v>288</v>
      </c>
      <c r="D1249" s="34">
        <v>74</v>
      </c>
    </row>
    <row r="1250" spans="1:4" ht="12.75">
      <c r="A1250">
        <v>410</v>
      </c>
      <c r="B1250">
        <v>26101</v>
      </c>
      <c r="C1250" t="s">
        <v>1125</v>
      </c>
      <c r="D1250" s="34">
        <v>1631.75</v>
      </c>
    </row>
    <row r="1251" spans="1:4" ht="12.75">
      <c r="A1251">
        <v>411</v>
      </c>
      <c r="B1251">
        <v>37501</v>
      </c>
      <c r="C1251" t="s">
        <v>1124</v>
      </c>
      <c r="D1251" s="34">
        <v>850</v>
      </c>
    </row>
    <row r="1252" spans="1:4" ht="12.75">
      <c r="A1252">
        <v>411</v>
      </c>
      <c r="B1252">
        <v>37502</v>
      </c>
      <c r="C1252" t="s">
        <v>286</v>
      </c>
      <c r="D1252" s="34">
        <v>400</v>
      </c>
    </row>
    <row r="1253" spans="1:4" ht="12.75">
      <c r="A1253">
        <v>412</v>
      </c>
      <c r="B1253">
        <v>37501</v>
      </c>
      <c r="C1253" t="s">
        <v>1124</v>
      </c>
      <c r="D1253" s="34">
        <v>700</v>
      </c>
    </row>
    <row r="1254" spans="1:4" ht="12.75">
      <c r="A1254">
        <v>412</v>
      </c>
      <c r="B1254">
        <v>37502</v>
      </c>
      <c r="C1254" t="s">
        <v>286</v>
      </c>
      <c r="D1254" s="34">
        <v>300</v>
      </c>
    </row>
    <row r="1255" spans="1:4" ht="12.75">
      <c r="A1255">
        <v>413</v>
      </c>
      <c r="B1255">
        <v>37501</v>
      </c>
      <c r="C1255" t="s">
        <v>1124</v>
      </c>
      <c r="D1255" s="34">
        <v>1000</v>
      </c>
    </row>
    <row r="1256" spans="1:4" ht="12.75">
      <c r="A1256">
        <v>413</v>
      </c>
      <c r="B1256">
        <v>37502</v>
      </c>
      <c r="C1256" t="s">
        <v>286</v>
      </c>
      <c r="D1256" s="34">
        <v>400</v>
      </c>
    </row>
    <row r="1257" spans="1:4" ht="12.75">
      <c r="A1257">
        <v>414</v>
      </c>
      <c r="B1257">
        <v>37501</v>
      </c>
      <c r="C1257" t="s">
        <v>1124</v>
      </c>
      <c r="D1257" s="34">
        <v>850</v>
      </c>
    </row>
    <row r="1258" spans="1:4" ht="12.75">
      <c r="A1258">
        <v>414</v>
      </c>
      <c r="B1258">
        <v>37502</v>
      </c>
      <c r="C1258" t="s">
        <v>286</v>
      </c>
      <c r="D1258" s="34">
        <v>400</v>
      </c>
    </row>
    <row r="1259" spans="1:4" ht="12.75">
      <c r="A1259">
        <v>414</v>
      </c>
      <c r="B1259">
        <v>26101</v>
      </c>
      <c r="C1259" t="s">
        <v>1125</v>
      </c>
      <c r="D1259" s="34">
        <v>800</v>
      </c>
    </row>
    <row r="1260" spans="1:4" ht="12.75">
      <c r="A1260">
        <v>415</v>
      </c>
      <c r="B1260">
        <v>37501</v>
      </c>
      <c r="C1260" t="s">
        <v>1124</v>
      </c>
      <c r="D1260" s="34">
        <v>700</v>
      </c>
    </row>
    <row r="1261" spans="1:4" ht="12.75">
      <c r="A1261">
        <v>415</v>
      </c>
      <c r="B1261">
        <v>37502</v>
      </c>
      <c r="C1261" t="s">
        <v>286</v>
      </c>
      <c r="D1261" s="34">
        <v>300</v>
      </c>
    </row>
    <row r="1262" spans="1:4" ht="12.75">
      <c r="A1262">
        <v>416</v>
      </c>
      <c r="B1262">
        <v>37501</v>
      </c>
      <c r="C1262" t="s">
        <v>1124</v>
      </c>
      <c r="D1262" s="34">
        <v>700</v>
      </c>
    </row>
    <row r="1263" spans="1:4" ht="12.75">
      <c r="A1263">
        <v>416</v>
      </c>
      <c r="B1263">
        <v>37502</v>
      </c>
      <c r="C1263" t="s">
        <v>286</v>
      </c>
      <c r="D1263" s="34">
        <v>300</v>
      </c>
    </row>
    <row r="1264" spans="1:4" ht="12.75">
      <c r="A1264">
        <v>417</v>
      </c>
      <c r="B1264">
        <v>37501</v>
      </c>
      <c r="C1264" t="s">
        <v>1124</v>
      </c>
      <c r="D1264" s="34">
        <v>2550</v>
      </c>
    </row>
    <row r="1265" spans="1:4" ht="12.75">
      <c r="A1265">
        <v>417</v>
      </c>
      <c r="B1265">
        <v>37502</v>
      </c>
      <c r="C1265" t="s">
        <v>286</v>
      </c>
      <c r="D1265" s="34">
        <v>400</v>
      </c>
    </row>
    <row r="1266" spans="1:4" ht="12.75">
      <c r="A1266">
        <v>417</v>
      </c>
      <c r="B1266">
        <v>26101</v>
      </c>
      <c r="C1266" t="s">
        <v>1125</v>
      </c>
      <c r="D1266" s="34">
        <v>1200</v>
      </c>
    </row>
    <row r="1267" spans="1:4" ht="12.75">
      <c r="A1267">
        <v>418</v>
      </c>
      <c r="B1267">
        <v>37502</v>
      </c>
      <c r="C1267" t="s">
        <v>286</v>
      </c>
      <c r="D1267" s="34">
        <v>300</v>
      </c>
    </row>
    <row r="1268" spans="1:4" ht="12.75">
      <c r="A1268">
        <v>418</v>
      </c>
      <c r="B1268">
        <v>37901</v>
      </c>
      <c r="C1268" t="s">
        <v>288</v>
      </c>
      <c r="D1268" s="34">
        <v>64</v>
      </c>
    </row>
    <row r="1269" spans="1:4" ht="12.75">
      <c r="A1269">
        <v>418</v>
      </c>
      <c r="B1269">
        <v>26101</v>
      </c>
      <c r="C1269" t="s">
        <v>1125</v>
      </c>
      <c r="D1269" s="34">
        <v>1136</v>
      </c>
    </row>
    <row r="1270" spans="1:4" ht="12.75">
      <c r="A1270">
        <v>419</v>
      </c>
      <c r="B1270">
        <v>37502</v>
      </c>
      <c r="C1270" t="s">
        <v>286</v>
      </c>
      <c r="D1270" s="34">
        <v>400</v>
      </c>
    </row>
    <row r="1271" spans="1:4" ht="12.75">
      <c r="A1271">
        <v>419</v>
      </c>
      <c r="B1271">
        <v>26101</v>
      </c>
      <c r="C1271" t="s">
        <v>1125</v>
      </c>
      <c r="D1271" s="34">
        <v>1200</v>
      </c>
    </row>
    <row r="1272" spans="1:4" ht="12.75">
      <c r="A1272">
        <v>420</v>
      </c>
      <c r="B1272">
        <v>37502</v>
      </c>
      <c r="C1272" t="s">
        <v>286</v>
      </c>
      <c r="D1272" s="34">
        <v>400</v>
      </c>
    </row>
    <row r="1273" spans="1:4" ht="12.75">
      <c r="A1273">
        <v>420</v>
      </c>
      <c r="B1273">
        <v>37901</v>
      </c>
      <c r="C1273" t="s">
        <v>288</v>
      </c>
      <c r="D1273" s="34">
        <v>148</v>
      </c>
    </row>
    <row r="1274" spans="1:4" ht="12.75">
      <c r="A1274">
        <v>420</v>
      </c>
      <c r="B1274">
        <v>26101</v>
      </c>
      <c r="C1274" t="s">
        <v>1125</v>
      </c>
      <c r="D1274" s="34">
        <v>352</v>
      </c>
    </row>
    <row r="1275" spans="1:4" ht="12.75">
      <c r="A1275">
        <v>421</v>
      </c>
      <c r="B1275">
        <v>37502</v>
      </c>
      <c r="C1275" t="s">
        <v>286</v>
      </c>
      <c r="D1275" s="34">
        <v>300</v>
      </c>
    </row>
    <row r="1276" spans="1:4" ht="12.75">
      <c r="A1276">
        <v>422</v>
      </c>
      <c r="B1276">
        <v>37502</v>
      </c>
      <c r="C1276" t="s">
        <v>286</v>
      </c>
      <c r="D1276" s="34">
        <v>300</v>
      </c>
    </row>
    <row r="1277" spans="1:4" ht="12.75">
      <c r="A1277">
        <v>422</v>
      </c>
      <c r="B1277">
        <v>26101</v>
      </c>
      <c r="C1277" t="s">
        <v>1125</v>
      </c>
      <c r="D1277" s="34">
        <v>800</v>
      </c>
    </row>
    <row r="1278" spans="1:4" ht="12.75">
      <c r="A1278">
        <v>423</v>
      </c>
      <c r="B1278">
        <v>37502</v>
      </c>
      <c r="C1278" t="s">
        <v>286</v>
      </c>
      <c r="D1278" s="34">
        <v>300</v>
      </c>
    </row>
    <row r="1279" spans="1:4" ht="12.75">
      <c r="A1279">
        <v>423</v>
      </c>
      <c r="B1279">
        <v>26101</v>
      </c>
      <c r="C1279" t="s">
        <v>1125</v>
      </c>
      <c r="D1279" s="34">
        <v>700</v>
      </c>
    </row>
    <row r="1280" spans="1:4" ht="12.75">
      <c r="A1280">
        <v>424</v>
      </c>
      <c r="B1280">
        <v>37502</v>
      </c>
      <c r="C1280" t="s">
        <v>286</v>
      </c>
      <c r="D1280" s="34">
        <v>300</v>
      </c>
    </row>
    <row r="1281" spans="1:4" ht="12.75">
      <c r="A1281">
        <v>424</v>
      </c>
      <c r="B1281">
        <v>37901</v>
      </c>
      <c r="C1281" t="s">
        <v>288</v>
      </c>
      <c r="D1281" s="34">
        <v>64</v>
      </c>
    </row>
    <row r="1282" spans="1:4" ht="12.75">
      <c r="A1282">
        <v>424</v>
      </c>
      <c r="B1282">
        <v>26101</v>
      </c>
      <c r="C1282" t="s">
        <v>1125</v>
      </c>
      <c r="D1282" s="34">
        <v>1140</v>
      </c>
    </row>
    <row r="1283" spans="1:4" ht="12.75">
      <c r="A1283">
        <v>425</v>
      </c>
      <c r="B1283">
        <v>37502</v>
      </c>
      <c r="C1283" t="s">
        <v>286</v>
      </c>
      <c r="D1283" s="34">
        <v>500</v>
      </c>
    </row>
    <row r="1284" spans="1:4" ht="12.75">
      <c r="A1284">
        <v>425</v>
      </c>
      <c r="B1284">
        <v>37901</v>
      </c>
      <c r="C1284" t="s">
        <v>288</v>
      </c>
      <c r="D1284" s="34">
        <v>64</v>
      </c>
    </row>
    <row r="1285" spans="1:4" ht="12.75">
      <c r="A1285">
        <v>425</v>
      </c>
      <c r="B1285">
        <v>26101</v>
      </c>
      <c r="C1285" t="s">
        <v>1125</v>
      </c>
      <c r="D1285" s="34">
        <v>1136</v>
      </c>
    </row>
    <row r="1286" spans="1:4" ht="12.75">
      <c r="A1286">
        <v>426</v>
      </c>
      <c r="B1286">
        <v>37502</v>
      </c>
      <c r="C1286" t="s">
        <v>286</v>
      </c>
      <c r="D1286" s="34">
        <v>300</v>
      </c>
    </row>
    <row r="1287" spans="1:4" ht="12.75">
      <c r="A1287">
        <v>427</v>
      </c>
      <c r="B1287">
        <v>37502</v>
      </c>
      <c r="C1287" t="s">
        <v>286</v>
      </c>
      <c r="D1287" s="34">
        <v>300</v>
      </c>
    </row>
    <row r="1288" spans="1:4" ht="12.75">
      <c r="A1288">
        <v>428</v>
      </c>
      <c r="B1288">
        <v>37502</v>
      </c>
      <c r="C1288" t="s">
        <v>286</v>
      </c>
      <c r="D1288" s="34">
        <v>300</v>
      </c>
    </row>
    <row r="1289" spans="1:4" ht="12.75">
      <c r="A1289">
        <v>429</v>
      </c>
      <c r="B1289">
        <v>37502</v>
      </c>
      <c r="C1289" t="s">
        <v>286</v>
      </c>
      <c r="D1289" s="34">
        <v>400</v>
      </c>
    </row>
    <row r="1290" spans="1:4" ht="12.75">
      <c r="A1290">
        <v>430</v>
      </c>
      <c r="B1290">
        <v>37502</v>
      </c>
      <c r="C1290" t="s">
        <v>286</v>
      </c>
      <c r="D1290" s="34">
        <v>300</v>
      </c>
    </row>
    <row r="1291" spans="1:4" ht="12.75">
      <c r="A1291">
        <v>431</v>
      </c>
      <c r="B1291">
        <v>37502</v>
      </c>
      <c r="C1291" t="s">
        <v>286</v>
      </c>
      <c r="D1291" s="34">
        <v>300</v>
      </c>
    </row>
    <row r="1292" spans="1:4" ht="12.75">
      <c r="A1292">
        <v>432</v>
      </c>
      <c r="B1292">
        <v>37502</v>
      </c>
      <c r="C1292" t="s">
        <v>286</v>
      </c>
      <c r="D1292" s="34">
        <v>400</v>
      </c>
    </row>
    <row r="1293" spans="1:4" ht="12.75">
      <c r="A1293">
        <v>432</v>
      </c>
      <c r="B1293">
        <v>26101</v>
      </c>
      <c r="C1293" t="s">
        <v>1125</v>
      </c>
      <c r="D1293" s="34">
        <v>800</v>
      </c>
    </row>
    <row r="1294" spans="1:4" ht="12.75">
      <c r="A1294">
        <v>433</v>
      </c>
      <c r="B1294">
        <v>37502</v>
      </c>
      <c r="C1294" t="s">
        <v>286</v>
      </c>
      <c r="D1294" s="34">
        <v>300</v>
      </c>
    </row>
    <row r="1295" spans="1:4" ht="12.75">
      <c r="A1295">
        <v>433</v>
      </c>
      <c r="B1295">
        <v>26101</v>
      </c>
      <c r="C1295" t="s">
        <v>1125</v>
      </c>
      <c r="D1295" s="34">
        <v>1050</v>
      </c>
    </row>
    <row r="1296" spans="1:4" ht="12.75">
      <c r="A1296">
        <v>434</v>
      </c>
      <c r="B1296">
        <v>37502</v>
      </c>
      <c r="C1296" t="s">
        <v>286</v>
      </c>
      <c r="D1296" s="34">
        <v>300</v>
      </c>
    </row>
    <row r="1297" spans="1:4" ht="12.75">
      <c r="A1297">
        <v>434</v>
      </c>
      <c r="B1297">
        <v>26101</v>
      </c>
      <c r="C1297" t="s">
        <v>1125</v>
      </c>
      <c r="D1297" s="34">
        <v>500</v>
      </c>
    </row>
    <row r="1298" spans="1:4" ht="12.75">
      <c r="A1298">
        <v>435</v>
      </c>
      <c r="B1298">
        <v>37502</v>
      </c>
      <c r="C1298" t="s">
        <v>286</v>
      </c>
      <c r="D1298" s="34">
        <v>300</v>
      </c>
    </row>
    <row r="1299" spans="1:4" ht="12.75">
      <c r="A1299">
        <v>436</v>
      </c>
      <c r="B1299">
        <v>37502</v>
      </c>
      <c r="C1299" t="s">
        <v>286</v>
      </c>
      <c r="D1299" s="34">
        <v>500</v>
      </c>
    </row>
    <row r="1300" spans="1:4" ht="12.75">
      <c r="A1300">
        <v>436</v>
      </c>
      <c r="B1300">
        <v>37901</v>
      </c>
      <c r="C1300" t="s">
        <v>288</v>
      </c>
      <c r="D1300" s="34">
        <v>64</v>
      </c>
    </row>
    <row r="1301" spans="1:4" ht="12.75">
      <c r="A1301">
        <v>436</v>
      </c>
      <c r="B1301">
        <v>26101</v>
      </c>
      <c r="C1301" t="s">
        <v>1125</v>
      </c>
      <c r="D1301" s="34">
        <v>1136</v>
      </c>
    </row>
    <row r="1302" spans="1:4" ht="12.75">
      <c r="A1302">
        <v>437</v>
      </c>
      <c r="B1302">
        <v>37502</v>
      </c>
      <c r="C1302" t="s">
        <v>286</v>
      </c>
      <c r="D1302" s="34">
        <v>400</v>
      </c>
    </row>
    <row r="1303" spans="1:4" ht="12.75">
      <c r="A1303">
        <v>438</v>
      </c>
      <c r="B1303">
        <v>37502</v>
      </c>
      <c r="C1303" t="s">
        <v>286</v>
      </c>
      <c r="D1303" s="34">
        <v>300</v>
      </c>
    </row>
    <row r="1304" spans="1:4" ht="12.75">
      <c r="A1304">
        <v>438</v>
      </c>
      <c r="B1304">
        <v>37901</v>
      </c>
      <c r="C1304" t="s">
        <v>288</v>
      </c>
      <c r="D1304" s="34">
        <v>148</v>
      </c>
    </row>
    <row r="1305" spans="1:4" ht="12.75">
      <c r="A1305">
        <v>438</v>
      </c>
      <c r="B1305">
        <v>26101</v>
      </c>
      <c r="C1305" t="s">
        <v>1125</v>
      </c>
      <c r="D1305" s="34">
        <v>1450</v>
      </c>
    </row>
    <row r="1306" spans="1:4" ht="12.75">
      <c r="A1306">
        <v>439</v>
      </c>
      <c r="B1306">
        <v>37502</v>
      </c>
      <c r="C1306" s="4" t="s">
        <v>286</v>
      </c>
      <c r="D1306" s="6">
        <v>300</v>
      </c>
    </row>
    <row r="1307" spans="1:4" ht="12.75">
      <c r="A1307">
        <v>439</v>
      </c>
      <c r="B1307">
        <v>37901</v>
      </c>
      <c r="C1307" s="4" t="s">
        <v>288</v>
      </c>
      <c r="D1307" s="34">
        <v>148</v>
      </c>
    </row>
    <row r="1308" spans="1:4" ht="12.75">
      <c r="A1308">
        <v>439</v>
      </c>
      <c r="B1308">
        <v>26101</v>
      </c>
      <c r="C1308" s="4" t="s">
        <v>1125</v>
      </c>
      <c r="D1308" s="34">
        <v>1052</v>
      </c>
    </row>
    <row r="1309" spans="1:4" ht="12.75">
      <c r="A1309">
        <v>440</v>
      </c>
      <c r="B1309">
        <v>37502</v>
      </c>
      <c r="C1309" s="4" t="s">
        <v>286</v>
      </c>
      <c r="D1309" s="34">
        <v>300</v>
      </c>
    </row>
    <row r="1310" spans="1:4" ht="12.75">
      <c r="A1310">
        <v>441</v>
      </c>
      <c r="B1310">
        <v>37502</v>
      </c>
      <c r="C1310" s="4" t="s">
        <v>286</v>
      </c>
      <c r="D1310" s="34">
        <v>300</v>
      </c>
    </row>
    <row r="1311" spans="1:4" ht="12.75">
      <c r="A1311">
        <v>442</v>
      </c>
      <c r="B1311">
        <v>37502</v>
      </c>
      <c r="C1311" s="4" t="s">
        <v>286</v>
      </c>
      <c r="D1311" s="34">
        <v>300</v>
      </c>
    </row>
    <row r="1312" spans="1:4" ht="12.75">
      <c r="A1312">
        <v>443</v>
      </c>
      <c r="B1312">
        <v>37502</v>
      </c>
      <c r="C1312" s="4" t="s">
        <v>286</v>
      </c>
      <c r="D1312" s="34">
        <v>300</v>
      </c>
    </row>
    <row r="1313" spans="1:4" ht="12.75">
      <c r="A1313">
        <v>444</v>
      </c>
      <c r="B1313">
        <v>37502</v>
      </c>
      <c r="C1313" s="4" t="s">
        <v>286</v>
      </c>
      <c r="D1313" s="34">
        <v>500</v>
      </c>
    </row>
    <row r="1314" spans="1:4" ht="12.75">
      <c r="A1314">
        <v>444</v>
      </c>
      <c r="B1314">
        <v>37901</v>
      </c>
      <c r="C1314" s="4" t="s">
        <v>288</v>
      </c>
      <c r="D1314" s="34">
        <v>32</v>
      </c>
    </row>
    <row r="1315" spans="1:4" ht="12.75">
      <c r="A1315">
        <v>444</v>
      </c>
      <c r="B1315">
        <v>26101</v>
      </c>
      <c r="C1315" s="4" t="s">
        <v>1125</v>
      </c>
      <c r="D1315" s="34">
        <v>1136</v>
      </c>
    </row>
    <row r="1316" spans="1:4" ht="12.75">
      <c r="A1316">
        <v>445</v>
      </c>
      <c r="B1316">
        <v>37502</v>
      </c>
      <c r="C1316" s="4" t="s">
        <v>286</v>
      </c>
      <c r="D1316" s="34">
        <v>400</v>
      </c>
    </row>
    <row r="1317" spans="1:4" ht="12.75">
      <c r="A1317">
        <v>445</v>
      </c>
      <c r="B1317">
        <v>26101</v>
      </c>
      <c r="C1317" s="4" t="s">
        <v>1125</v>
      </c>
      <c r="D1317" s="34">
        <v>1200</v>
      </c>
    </row>
    <row r="1318" spans="1:4" ht="12.75">
      <c r="A1318">
        <v>446</v>
      </c>
      <c r="B1318">
        <v>37502</v>
      </c>
      <c r="C1318" s="4" t="s">
        <v>286</v>
      </c>
      <c r="D1318" s="34">
        <v>300</v>
      </c>
    </row>
    <row r="1319" spans="1:4" ht="12.75">
      <c r="A1319">
        <v>446</v>
      </c>
      <c r="B1319">
        <v>37901</v>
      </c>
      <c r="C1319" s="4" t="s">
        <v>288</v>
      </c>
      <c r="D1319" s="34">
        <v>148</v>
      </c>
    </row>
    <row r="1320" spans="1:4" ht="12.75">
      <c r="A1320">
        <v>446</v>
      </c>
      <c r="B1320">
        <v>26101</v>
      </c>
      <c r="C1320" s="4" t="s">
        <v>1125</v>
      </c>
      <c r="D1320" s="34">
        <v>1052</v>
      </c>
    </row>
    <row r="1321" spans="1:4" ht="12.75">
      <c r="A1321">
        <v>447</v>
      </c>
      <c r="B1321">
        <v>37502</v>
      </c>
      <c r="C1321" s="4" t="s">
        <v>286</v>
      </c>
      <c r="D1321" s="34">
        <v>300</v>
      </c>
    </row>
    <row r="1322" spans="1:4" ht="12.75">
      <c r="A1322">
        <v>448</v>
      </c>
      <c r="B1322">
        <v>37502</v>
      </c>
      <c r="C1322" s="4" t="s">
        <v>286</v>
      </c>
      <c r="D1322" s="34">
        <v>300</v>
      </c>
    </row>
    <row r="1323" spans="1:4" ht="12.75">
      <c r="A1323">
        <v>449</v>
      </c>
      <c r="B1323">
        <v>37502</v>
      </c>
      <c r="C1323" s="4" t="s">
        <v>286</v>
      </c>
      <c r="D1323" s="34">
        <v>300</v>
      </c>
    </row>
    <row r="1324" spans="1:4" ht="12.75">
      <c r="A1324">
        <v>450</v>
      </c>
      <c r="B1324">
        <v>37502</v>
      </c>
      <c r="C1324" s="4" t="s">
        <v>286</v>
      </c>
      <c r="D1324" s="34">
        <v>300</v>
      </c>
    </row>
    <row r="1325" spans="1:4" ht="12.75">
      <c r="A1325">
        <v>451</v>
      </c>
      <c r="B1325">
        <v>37502</v>
      </c>
      <c r="C1325" s="4" t="s">
        <v>286</v>
      </c>
      <c r="D1325" s="34">
        <v>300</v>
      </c>
    </row>
    <row r="1326" spans="1:4" ht="12.75">
      <c r="A1326">
        <v>452</v>
      </c>
      <c r="B1326">
        <v>37502</v>
      </c>
      <c r="C1326" s="4" t="s">
        <v>286</v>
      </c>
      <c r="D1326" s="34">
        <v>300</v>
      </c>
    </row>
    <row r="1327" spans="1:4" ht="12.75">
      <c r="A1327">
        <v>453</v>
      </c>
      <c r="B1327">
        <v>37502</v>
      </c>
      <c r="C1327" s="4" t="s">
        <v>286</v>
      </c>
      <c r="D1327" s="34">
        <v>300</v>
      </c>
    </row>
    <row r="1328" spans="1:4" ht="12.75">
      <c r="A1328">
        <v>453</v>
      </c>
      <c r="B1328">
        <v>26101</v>
      </c>
      <c r="C1328" s="4" t="s">
        <v>1125</v>
      </c>
      <c r="D1328" s="34">
        <v>700</v>
      </c>
    </row>
    <row r="1329" spans="1:4" ht="12.75">
      <c r="A1329">
        <v>454</v>
      </c>
      <c r="B1329">
        <v>37502</v>
      </c>
      <c r="C1329" s="4" t="s">
        <v>286</v>
      </c>
      <c r="D1329" s="34">
        <v>300</v>
      </c>
    </row>
    <row r="1330" spans="1:4" ht="12.75">
      <c r="A1330">
        <v>454</v>
      </c>
      <c r="B1330">
        <v>37901</v>
      </c>
      <c r="C1330" s="4" t="s">
        <v>288</v>
      </c>
      <c r="D1330" s="34">
        <v>148</v>
      </c>
    </row>
    <row r="1331" spans="1:4" ht="12.75">
      <c r="A1331">
        <v>454</v>
      </c>
      <c r="B1331">
        <v>37502</v>
      </c>
      <c r="C1331" s="4" t="s">
        <v>286</v>
      </c>
      <c r="D1331" s="34">
        <v>400</v>
      </c>
    </row>
    <row r="1332" spans="1:4" ht="12.75">
      <c r="A1332">
        <v>455</v>
      </c>
      <c r="B1332">
        <v>37501</v>
      </c>
      <c r="C1332" s="4" t="s">
        <v>285</v>
      </c>
      <c r="D1332" s="6">
        <v>850</v>
      </c>
    </row>
    <row r="1333" spans="1:4" ht="12.75">
      <c r="A1333">
        <v>455</v>
      </c>
      <c r="B1333">
        <v>37502</v>
      </c>
      <c r="C1333" s="5" t="s">
        <v>286</v>
      </c>
      <c r="D1333" s="6">
        <v>400</v>
      </c>
    </row>
    <row r="1334" spans="1:4" ht="12.75">
      <c r="A1334">
        <v>455</v>
      </c>
      <c r="B1334">
        <v>37901</v>
      </c>
      <c r="C1334" s="5" t="s">
        <v>288</v>
      </c>
      <c r="D1334" s="6">
        <v>0</v>
      </c>
    </row>
    <row r="1335" spans="1:4" ht="12.75">
      <c r="A1335">
        <v>455</v>
      </c>
      <c r="B1335">
        <v>26101</v>
      </c>
      <c r="C1335" s="5" t="s">
        <v>287</v>
      </c>
      <c r="D1335" s="6">
        <v>780.02</v>
      </c>
    </row>
    <row r="1336" spans="1:4" ht="12.75">
      <c r="A1336">
        <v>455</v>
      </c>
      <c r="B1336">
        <v>37501</v>
      </c>
      <c r="C1336" s="5" t="s">
        <v>285</v>
      </c>
      <c r="D1336" s="6">
        <v>2550</v>
      </c>
    </row>
    <row r="1337" spans="1:4" ht="12.75">
      <c r="A1337">
        <v>455</v>
      </c>
      <c r="B1337">
        <v>37502</v>
      </c>
      <c r="C1337" s="5" t="s">
        <v>286</v>
      </c>
      <c r="D1337" s="6">
        <v>400</v>
      </c>
    </row>
    <row r="1338" spans="1:4" ht="12.75">
      <c r="A1338">
        <v>455</v>
      </c>
      <c r="B1338">
        <v>26101</v>
      </c>
      <c r="C1338" s="5" t="s">
        <v>287</v>
      </c>
      <c r="D1338" s="6">
        <v>2560.04</v>
      </c>
    </row>
    <row r="1339" spans="1:4" ht="12.75">
      <c r="A1339">
        <v>455</v>
      </c>
      <c r="B1339">
        <v>37501</v>
      </c>
      <c r="C1339" s="5" t="s">
        <v>285</v>
      </c>
      <c r="D1339" s="6">
        <v>2550</v>
      </c>
    </row>
    <row r="1340" spans="1:4" ht="12.75">
      <c r="A1340">
        <v>455</v>
      </c>
      <c r="B1340">
        <v>37502</v>
      </c>
      <c r="C1340" s="5" t="s">
        <v>286</v>
      </c>
      <c r="D1340" s="6">
        <v>400</v>
      </c>
    </row>
    <row r="1341" spans="1:4" ht="12.75">
      <c r="A1341">
        <v>455</v>
      </c>
      <c r="B1341">
        <v>26101</v>
      </c>
      <c r="C1341" s="5" t="s">
        <v>287</v>
      </c>
      <c r="D1341" s="6">
        <v>0</v>
      </c>
    </row>
    <row r="1342" spans="1:4" ht="12.75">
      <c r="A1342">
        <v>455</v>
      </c>
      <c r="B1342">
        <v>37501</v>
      </c>
      <c r="C1342" s="4" t="s">
        <v>285</v>
      </c>
      <c r="D1342" s="6">
        <v>2100</v>
      </c>
    </row>
    <row r="1343" spans="1:4" ht="12.75">
      <c r="A1343">
        <v>455</v>
      </c>
      <c r="B1343">
        <v>37502</v>
      </c>
      <c r="C1343" s="4" t="s">
        <v>286</v>
      </c>
      <c r="D1343" s="6">
        <v>300</v>
      </c>
    </row>
    <row r="1344" spans="1:4" ht="12.75">
      <c r="A1344">
        <v>455</v>
      </c>
      <c r="B1344">
        <v>26101</v>
      </c>
      <c r="C1344" s="4" t="s">
        <v>287</v>
      </c>
      <c r="D1344" s="6">
        <v>0</v>
      </c>
    </row>
    <row r="1345" spans="1:4" ht="12.75">
      <c r="A1345">
        <v>455</v>
      </c>
      <c r="B1345">
        <v>37501</v>
      </c>
      <c r="C1345" s="4" t="s">
        <v>285</v>
      </c>
      <c r="D1345" s="6">
        <v>2100</v>
      </c>
    </row>
    <row r="1346" spans="1:4" ht="12.75">
      <c r="A1346">
        <v>455</v>
      </c>
      <c r="B1346">
        <v>37502</v>
      </c>
      <c r="C1346" s="4" t="s">
        <v>286</v>
      </c>
      <c r="D1346" s="6">
        <v>300</v>
      </c>
    </row>
    <row r="1347" spans="1:4" ht="12.75">
      <c r="A1347">
        <v>455</v>
      </c>
      <c r="B1347">
        <v>37901</v>
      </c>
      <c r="C1347" s="4" t="s">
        <v>288</v>
      </c>
      <c r="D1347" s="6">
        <v>0</v>
      </c>
    </row>
    <row r="1348" spans="1:4" ht="12.75">
      <c r="A1348">
        <v>455</v>
      </c>
      <c r="B1348">
        <v>26101</v>
      </c>
      <c r="C1348" s="4" t="s">
        <v>287</v>
      </c>
      <c r="D1348" s="6">
        <v>0</v>
      </c>
    </row>
    <row r="1349" spans="1:4" ht="12.75">
      <c r="A1349">
        <v>455</v>
      </c>
      <c r="B1349">
        <v>37501</v>
      </c>
      <c r="C1349" s="4" t="s">
        <v>285</v>
      </c>
      <c r="D1349" s="6">
        <v>2100</v>
      </c>
    </row>
    <row r="1350" spans="1:4" ht="12.75">
      <c r="A1350">
        <v>455</v>
      </c>
      <c r="B1350">
        <v>37502</v>
      </c>
      <c r="C1350" s="4" t="s">
        <v>286</v>
      </c>
      <c r="D1350" s="6">
        <v>300</v>
      </c>
    </row>
    <row r="1351" spans="1:4" ht="12.75">
      <c r="A1351">
        <v>455</v>
      </c>
      <c r="B1351">
        <v>26101</v>
      </c>
      <c r="C1351" s="4" t="s">
        <v>287</v>
      </c>
      <c r="D1351" s="6">
        <v>0</v>
      </c>
    </row>
    <row r="1352" spans="1:4" ht="12.75">
      <c r="A1352">
        <v>455</v>
      </c>
      <c r="B1352">
        <v>37501</v>
      </c>
      <c r="C1352" s="4" t="s">
        <v>285</v>
      </c>
      <c r="D1352" s="6">
        <v>2550</v>
      </c>
    </row>
    <row r="1353" spans="1:4" ht="12.75">
      <c r="A1353">
        <v>455</v>
      </c>
      <c r="B1353">
        <v>37502</v>
      </c>
      <c r="C1353" s="4" t="s">
        <v>286</v>
      </c>
      <c r="D1353" s="6">
        <v>400</v>
      </c>
    </row>
    <row r="1354" spans="1:4" ht="12.75">
      <c r="A1354">
        <v>455</v>
      </c>
      <c r="B1354">
        <v>37901</v>
      </c>
      <c r="C1354" s="4" t="s">
        <v>288</v>
      </c>
      <c r="D1354" s="6">
        <v>0</v>
      </c>
    </row>
    <row r="1355" spans="1:4" ht="12.75">
      <c r="A1355">
        <v>455</v>
      </c>
      <c r="B1355">
        <v>26101</v>
      </c>
      <c r="C1355" s="4" t="s">
        <v>287</v>
      </c>
      <c r="D1355" s="6">
        <v>0</v>
      </c>
    </row>
    <row r="1356" spans="1:4" ht="12.75">
      <c r="A1356">
        <v>455</v>
      </c>
      <c r="B1356">
        <v>37501</v>
      </c>
      <c r="C1356" s="4" t="s">
        <v>285</v>
      </c>
      <c r="D1356" s="6">
        <v>2550</v>
      </c>
    </row>
    <row r="1357" spans="1:4" ht="12.75">
      <c r="A1357">
        <v>455</v>
      </c>
      <c r="B1357">
        <v>37502</v>
      </c>
      <c r="C1357" s="4" t="s">
        <v>286</v>
      </c>
      <c r="D1357" s="6">
        <v>400</v>
      </c>
    </row>
    <row r="1358" spans="1:4" ht="12.75">
      <c r="A1358">
        <v>455</v>
      </c>
      <c r="B1358">
        <v>26101</v>
      </c>
      <c r="C1358" s="4" t="s">
        <v>287</v>
      </c>
      <c r="D1358" s="6">
        <v>2500</v>
      </c>
    </row>
    <row r="1359" spans="1:4" ht="12.75">
      <c r="A1359">
        <v>455</v>
      </c>
      <c r="B1359">
        <v>37501</v>
      </c>
      <c r="C1359" s="4" t="s">
        <v>285</v>
      </c>
      <c r="D1359" s="6">
        <v>1000</v>
      </c>
    </row>
    <row r="1360" spans="1:4" ht="12.75">
      <c r="A1360">
        <v>455</v>
      </c>
      <c r="B1360">
        <v>37502</v>
      </c>
      <c r="C1360" s="4" t="s">
        <v>286</v>
      </c>
      <c r="D1360" s="6">
        <v>400</v>
      </c>
    </row>
    <row r="1361" spans="1:4" ht="12.75">
      <c r="A1361">
        <v>455</v>
      </c>
      <c r="B1361">
        <v>26101</v>
      </c>
      <c r="C1361" s="4" t="s">
        <v>287</v>
      </c>
      <c r="D1361" s="6">
        <v>1400</v>
      </c>
    </row>
    <row r="1362" spans="1:4" ht="12.75">
      <c r="A1362">
        <v>455</v>
      </c>
      <c r="B1362">
        <v>37501</v>
      </c>
      <c r="C1362" s="4" t="s">
        <v>285</v>
      </c>
      <c r="D1362" s="6">
        <v>850</v>
      </c>
    </row>
    <row r="1363" spans="1:4" ht="12.75">
      <c r="A1363">
        <v>455</v>
      </c>
      <c r="B1363">
        <v>37502</v>
      </c>
      <c r="C1363" s="4" t="s">
        <v>286</v>
      </c>
      <c r="D1363" s="6">
        <v>400</v>
      </c>
    </row>
    <row r="1364" spans="1:4" ht="12.75">
      <c r="A1364">
        <v>455</v>
      </c>
      <c r="B1364">
        <v>26101</v>
      </c>
      <c r="C1364" s="4" t="s">
        <v>287</v>
      </c>
      <c r="D1364" s="6">
        <v>1200</v>
      </c>
    </row>
    <row r="1365" spans="1:4" ht="12.75">
      <c r="A1365">
        <v>455</v>
      </c>
      <c r="B1365">
        <v>37501</v>
      </c>
      <c r="C1365" s="4" t="s">
        <v>285</v>
      </c>
      <c r="D1365" s="6">
        <v>850</v>
      </c>
    </row>
    <row r="1366" spans="1:4" ht="12.75">
      <c r="A1366">
        <v>455</v>
      </c>
      <c r="B1366">
        <v>37502</v>
      </c>
      <c r="C1366" s="4" t="s">
        <v>286</v>
      </c>
      <c r="D1366" s="6">
        <v>400</v>
      </c>
    </row>
    <row r="1367" spans="1:4" ht="12.75">
      <c r="A1367">
        <v>455</v>
      </c>
      <c r="B1367">
        <v>26101</v>
      </c>
      <c r="C1367" s="4" t="s">
        <v>287</v>
      </c>
      <c r="D1367" s="6">
        <v>1200</v>
      </c>
    </row>
    <row r="1368" spans="1:4" ht="12.75">
      <c r="A1368">
        <v>455</v>
      </c>
      <c r="B1368">
        <v>37501</v>
      </c>
      <c r="C1368" s="4" t="s">
        <v>285</v>
      </c>
      <c r="D1368" s="6">
        <v>5250</v>
      </c>
    </row>
    <row r="1369" spans="1:4" ht="12.75">
      <c r="A1369">
        <v>455</v>
      </c>
      <c r="B1369">
        <v>37502</v>
      </c>
      <c r="C1369" s="4" t="s">
        <v>286</v>
      </c>
      <c r="D1369" s="6">
        <v>500</v>
      </c>
    </row>
    <row r="1370" spans="1:4" ht="12.75">
      <c r="A1370">
        <v>455</v>
      </c>
      <c r="B1370">
        <v>37201</v>
      </c>
      <c r="C1370" s="4" t="s">
        <v>289</v>
      </c>
      <c r="D1370" s="6">
        <v>700</v>
      </c>
    </row>
    <row r="1371" spans="1:4" ht="12.75">
      <c r="A1371">
        <v>455</v>
      </c>
      <c r="B1371">
        <v>37101</v>
      </c>
      <c r="C1371" s="4" t="s">
        <v>290</v>
      </c>
      <c r="D1371" s="6">
        <v>10494</v>
      </c>
    </row>
    <row r="1372" spans="1:4" ht="12.75">
      <c r="A1372">
        <v>455</v>
      </c>
      <c r="B1372">
        <v>37501</v>
      </c>
      <c r="C1372" s="4" t="s">
        <v>285</v>
      </c>
      <c r="D1372" s="6">
        <v>3600</v>
      </c>
    </row>
    <row r="1373" spans="1:4" ht="12.75">
      <c r="A1373">
        <v>455</v>
      </c>
      <c r="B1373">
        <v>37502</v>
      </c>
      <c r="C1373" s="4" t="s">
        <v>286</v>
      </c>
      <c r="D1373" s="6">
        <v>400</v>
      </c>
    </row>
    <row r="1374" spans="1:4" ht="12.75">
      <c r="A1374">
        <v>455</v>
      </c>
      <c r="B1374">
        <v>37101</v>
      </c>
      <c r="C1374" s="4" t="s">
        <v>290</v>
      </c>
      <c r="D1374" s="6">
        <v>12813.36</v>
      </c>
    </row>
    <row r="1375" spans="1:4" ht="12.75">
      <c r="A1375">
        <v>455</v>
      </c>
      <c r="B1375">
        <v>37502</v>
      </c>
      <c r="C1375" s="4" t="s">
        <v>286</v>
      </c>
      <c r="D1375" s="6">
        <v>300</v>
      </c>
    </row>
    <row r="1376" spans="1:4" ht="12.75">
      <c r="A1376">
        <v>455</v>
      </c>
      <c r="B1376">
        <v>26101</v>
      </c>
      <c r="C1376" s="4" t="s">
        <v>287</v>
      </c>
      <c r="D1376" s="6">
        <v>800</v>
      </c>
    </row>
    <row r="1377" spans="1:4" ht="12.75">
      <c r="A1377">
        <v>455</v>
      </c>
      <c r="B1377">
        <v>37502</v>
      </c>
      <c r="C1377" s="4" t="s">
        <v>286</v>
      </c>
      <c r="D1377" s="6">
        <v>400</v>
      </c>
    </row>
    <row r="1378" spans="1:4" ht="12.75">
      <c r="A1378">
        <v>455</v>
      </c>
      <c r="B1378">
        <v>37901</v>
      </c>
      <c r="C1378" s="4" t="s">
        <v>288</v>
      </c>
      <c r="D1378" s="6">
        <v>296</v>
      </c>
    </row>
    <row r="1379" spans="1:4" ht="12.75">
      <c r="A1379">
        <v>455</v>
      </c>
      <c r="B1379">
        <v>37502</v>
      </c>
      <c r="C1379" s="4" t="s">
        <v>286</v>
      </c>
      <c r="D1379" s="6">
        <v>300</v>
      </c>
    </row>
    <row r="1380" spans="1:4" ht="12.75">
      <c r="A1380">
        <v>455</v>
      </c>
      <c r="B1380">
        <v>26101</v>
      </c>
      <c r="C1380" s="4" t="s">
        <v>287</v>
      </c>
      <c r="D1380" s="6">
        <v>1704</v>
      </c>
    </row>
    <row r="1381" spans="1:4" ht="12.75">
      <c r="A1381">
        <v>455</v>
      </c>
      <c r="B1381">
        <v>26101</v>
      </c>
      <c r="C1381" s="4" t="s">
        <v>287</v>
      </c>
      <c r="D1381" s="6">
        <v>500</v>
      </c>
    </row>
    <row r="1382" spans="1:4" ht="12.75">
      <c r="A1382">
        <v>455</v>
      </c>
      <c r="B1382">
        <v>37502</v>
      </c>
      <c r="C1382" s="4" t="s">
        <v>286</v>
      </c>
      <c r="D1382" s="6">
        <v>300</v>
      </c>
    </row>
    <row r="1383" spans="1:4" ht="12.75">
      <c r="A1383">
        <v>455</v>
      </c>
      <c r="B1383">
        <v>37502</v>
      </c>
      <c r="C1383" s="4" t="s">
        <v>286</v>
      </c>
      <c r="D1383" s="6">
        <v>400</v>
      </c>
    </row>
    <row r="1384" spans="1:4" ht="12.75">
      <c r="A1384">
        <v>455</v>
      </c>
      <c r="B1384">
        <v>37502</v>
      </c>
      <c r="C1384" s="4" t="s">
        <v>286</v>
      </c>
      <c r="D1384" s="6">
        <v>300</v>
      </c>
    </row>
    <row r="1385" spans="1:4" ht="12.75">
      <c r="A1385">
        <v>455</v>
      </c>
      <c r="B1385">
        <v>26101</v>
      </c>
      <c r="C1385" s="4" t="s">
        <v>287</v>
      </c>
      <c r="D1385" s="6">
        <v>800</v>
      </c>
    </row>
    <row r="1386" spans="1:4" ht="12.75">
      <c r="A1386">
        <v>455</v>
      </c>
      <c r="B1386">
        <v>37502</v>
      </c>
      <c r="C1386" s="4" t="s">
        <v>286</v>
      </c>
      <c r="D1386" s="6">
        <v>400</v>
      </c>
    </row>
    <row r="1387" spans="1:4" ht="12.75">
      <c r="A1387">
        <v>455</v>
      </c>
      <c r="B1387">
        <v>37502</v>
      </c>
      <c r="C1387" s="4" t="s">
        <v>286</v>
      </c>
      <c r="D1387" s="6">
        <v>300</v>
      </c>
    </row>
    <row r="1388" spans="1:4" ht="12.75">
      <c r="A1388">
        <v>455</v>
      </c>
      <c r="B1388">
        <v>37502</v>
      </c>
      <c r="C1388" s="4" t="s">
        <v>286</v>
      </c>
      <c r="D1388" s="6">
        <v>400</v>
      </c>
    </row>
    <row r="1389" spans="1:4" ht="12.75">
      <c r="A1389">
        <v>455</v>
      </c>
      <c r="B1389">
        <v>37901</v>
      </c>
      <c r="C1389" s="4" t="s">
        <v>288</v>
      </c>
      <c r="D1389" s="6">
        <v>64</v>
      </c>
    </row>
    <row r="1390" spans="1:4" ht="12.75">
      <c r="A1390">
        <v>455</v>
      </c>
      <c r="B1390">
        <v>37502</v>
      </c>
      <c r="C1390" s="4" t="s">
        <v>286</v>
      </c>
      <c r="D1390" s="6">
        <v>300</v>
      </c>
    </row>
    <row r="1391" spans="1:4" ht="12.75">
      <c r="A1391">
        <v>455</v>
      </c>
      <c r="B1391">
        <v>26101</v>
      </c>
      <c r="C1391" s="4" t="s">
        <v>287</v>
      </c>
      <c r="D1391" s="6">
        <v>1640</v>
      </c>
    </row>
    <row r="1392" spans="1:4" ht="12.75">
      <c r="A1392">
        <v>455</v>
      </c>
      <c r="B1392">
        <v>37502</v>
      </c>
      <c r="C1392" s="4" t="s">
        <v>286</v>
      </c>
      <c r="D1392" s="6">
        <v>300</v>
      </c>
    </row>
    <row r="1393" spans="1:4" ht="12.75">
      <c r="A1393">
        <v>455</v>
      </c>
      <c r="B1393">
        <v>37502</v>
      </c>
      <c r="C1393" s="4" t="s">
        <v>286</v>
      </c>
      <c r="D1393" s="6">
        <v>300</v>
      </c>
    </row>
    <row r="1394" spans="1:4" ht="12.75">
      <c r="A1394">
        <v>455</v>
      </c>
      <c r="B1394">
        <v>37901</v>
      </c>
      <c r="C1394" s="4" t="s">
        <v>288</v>
      </c>
      <c r="D1394" s="6">
        <v>0</v>
      </c>
    </row>
    <row r="1395" spans="1:4" ht="12.75">
      <c r="A1395">
        <v>455</v>
      </c>
      <c r="B1395">
        <v>26101</v>
      </c>
      <c r="C1395" s="4" t="s">
        <v>287</v>
      </c>
      <c r="D1395" s="6">
        <v>500</v>
      </c>
    </row>
    <row r="1396" spans="1:4" ht="12.75">
      <c r="A1396">
        <v>455</v>
      </c>
      <c r="B1396">
        <v>37502</v>
      </c>
      <c r="C1396" s="4" t="s">
        <v>286</v>
      </c>
      <c r="D1396" s="6">
        <v>300</v>
      </c>
    </row>
    <row r="1397" spans="1:4" ht="12.75">
      <c r="A1397">
        <v>455</v>
      </c>
      <c r="B1397">
        <v>37502</v>
      </c>
      <c r="C1397" s="4" t="s">
        <v>286</v>
      </c>
      <c r="D1397" s="6">
        <v>300</v>
      </c>
    </row>
    <row r="1398" spans="1:4" ht="12.75">
      <c r="A1398">
        <v>455</v>
      </c>
      <c r="B1398">
        <v>37502</v>
      </c>
      <c r="C1398" s="4" t="s">
        <v>286</v>
      </c>
      <c r="D1398" s="6">
        <v>300</v>
      </c>
    </row>
    <row r="1399" spans="1:4" ht="12.75">
      <c r="A1399">
        <v>455</v>
      </c>
      <c r="B1399">
        <v>37901</v>
      </c>
      <c r="C1399" s="4" t="s">
        <v>288</v>
      </c>
      <c r="D1399" s="6">
        <v>158</v>
      </c>
    </row>
    <row r="1400" spans="1:4" ht="12.75">
      <c r="A1400">
        <v>455</v>
      </c>
      <c r="B1400">
        <v>37502</v>
      </c>
      <c r="C1400" s="4" t="s">
        <v>286</v>
      </c>
      <c r="D1400" s="6">
        <v>300</v>
      </c>
    </row>
    <row r="1401" spans="1:4" ht="12.75">
      <c r="A1401">
        <v>455</v>
      </c>
      <c r="B1401">
        <v>26101</v>
      </c>
      <c r="C1401" s="4" t="s">
        <v>287</v>
      </c>
      <c r="D1401" s="6">
        <v>645</v>
      </c>
    </row>
    <row r="1402" spans="1:4" ht="12.75">
      <c r="A1402">
        <v>455</v>
      </c>
      <c r="B1402">
        <v>37502</v>
      </c>
      <c r="C1402" s="4" t="s">
        <v>286</v>
      </c>
      <c r="D1402" s="6">
        <v>400</v>
      </c>
    </row>
    <row r="1403" spans="1:4" ht="12.75">
      <c r="A1403">
        <v>455</v>
      </c>
      <c r="B1403">
        <v>37502</v>
      </c>
      <c r="C1403" s="4" t="s">
        <v>286</v>
      </c>
      <c r="D1403" s="6">
        <v>500</v>
      </c>
    </row>
    <row r="1404" spans="1:4" ht="12.75">
      <c r="A1404">
        <v>455</v>
      </c>
      <c r="B1404">
        <v>37502</v>
      </c>
      <c r="C1404" s="4" t="s">
        <v>286</v>
      </c>
      <c r="D1404" s="6">
        <v>400</v>
      </c>
    </row>
    <row r="1405" spans="1:4" ht="12.75">
      <c r="A1405">
        <v>455</v>
      </c>
      <c r="B1405">
        <v>37901</v>
      </c>
      <c r="C1405" s="4" t="s">
        <v>288</v>
      </c>
      <c r="D1405" s="6">
        <v>68</v>
      </c>
    </row>
    <row r="1406" spans="1:4" ht="12.75">
      <c r="A1406">
        <v>455</v>
      </c>
      <c r="B1406">
        <v>26101</v>
      </c>
      <c r="C1406" s="4" t="s">
        <v>287</v>
      </c>
      <c r="D1406" s="6">
        <v>1632</v>
      </c>
    </row>
    <row r="1407" spans="1:4" ht="12.75">
      <c r="A1407">
        <v>455</v>
      </c>
      <c r="B1407">
        <v>37502</v>
      </c>
      <c r="C1407" s="4" t="s">
        <v>286</v>
      </c>
      <c r="D1407" s="6">
        <v>300</v>
      </c>
    </row>
    <row r="1408" spans="1:4" ht="12.75">
      <c r="A1408">
        <v>455</v>
      </c>
      <c r="B1408">
        <v>26101</v>
      </c>
      <c r="C1408" s="4" t="s">
        <v>287</v>
      </c>
      <c r="D1408" s="6">
        <v>600</v>
      </c>
    </row>
    <row r="1409" spans="1:4" ht="12.75">
      <c r="A1409">
        <v>455</v>
      </c>
      <c r="B1409">
        <v>37502</v>
      </c>
      <c r="C1409" s="4" t="s">
        <v>286</v>
      </c>
      <c r="D1409" s="6">
        <v>300</v>
      </c>
    </row>
    <row r="1410" spans="1:4" ht="12.75">
      <c r="A1410">
        <v>455</v>
      </c>
      <c r="B1410">
        <v>37502</v>
      </c>
      <c r="C1410" s="4" t="s">
        <v>286</v>
      </c>
      <c r="D1410" s="6">
        <v>300</v>
      </c>
    </row>
    <row r="1411" spans="1:4" ht="12.75">
      <c r="A1411">
        <v>455</v>
      </c>
      <c r="B1411">
        <v>37502</v>
      </c>
      <c r="C1411" s="4" t="s">
        <v>286</v>
      </c>
      <c r="D1411" s="6">
        <v>400</v>
      </c>
    </row>
    <row r="1412" spans="1:4" ht="12.75">
      <c r="A1412">
        <v>455</v>
      </c>
      <c r="B1412">
        <v>37901</v>
      </c>
      <c r="C1412" s="4" t="s">
        <v>288</v>
      </c>
      <c r="D1412" s="6">
        <v>226</v>
      </c>
    </row>
    <row r="1413" spans="1:4" ht="12.75">
      <c r="A1413">
        <v>455</v>
      </c>
      <c r="B1413">
        <v>26101</v>
      </c>
      <c r="C1413" s="4" t="s">
        <v>287</v>
      </c>
      <c r="D1413" s="6">
        <v>751.66</v>
      </c>
    </row>
    <row r="1414" spans="1:4" ht="12.75">
      <c r="A1414">
        <v>455</v>
      </c>
      <c r="B1414">
        <v>37901</v>
      </c>
      <c r="C1414" s="4" t="s">
        <v>288</v>
      </c>
      <c r="D1414" s="6">
        <v>68</v>
      </c>
    </row>
    <row r="1415" spans="1:4" ht="12.75">
      <c r="A1415">
        <v>455</v>
      </c>
      <c r="B1415">
        <v>37502</v>
      </c>
      <c r="C1415" t="s">
        <v>286</v>
      </c>
      <c r="D1415" s="6">
        <v>300</v>
      </c>
    </row>
    <row r="1416" spans="1:4" ht="12.75">
      <c r="A1416">
        <v>455</v>
      </c>
      <c r="B1416">
        <v>26101</v>
      </c>
      <c r="C1416" s="4" t="s">
        <v>287</v>
      </c>
      <c r="D1416" s="6">
        <v>1132</v>
      </c>
    </row>
    <row r="1417" spans="1:4" ht="12.75">
      <c r="A1417">
        <v>455</v>
      </c>
      <c r="B1417">
        <v>37502</v>
      </c>
      <c r="C1417" t="s">
        <v>286</v>
      </c>
      <c r="D1417" s="6">
        <v>400</v>
      </c>
    </row>
    <row r="1418" spans="1:4" ht="12.75">
      <c r="A1418">
        <v>455</v>
      </c>
      <c r="B1418">
        <v>37502</v>
      </c>
      <c r="C1418" t="s">
        <v>286</v>
      </c>
      <c r="D1418" s="6">
        <v>300</v>
      </c>
    </row>
    <row r="1419" spans="1:4" ht="12.75">
      <c r="A1419">
        <v>455</v>
      </c>
      <c r="B1419">
        <v>26101</v>
      </c>
      <c r="C1419" s="4" t="s">
        <v>287</v>
      </c>
      <c r="D1419" s="6">
        <v>700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2017-01-31T23:25:18Z</dcterms:created>
  <dcterms:modified xsi:type="dcterms:W3CDTF">2018-05-31T22:11:30Z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